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updateLinks="never" codeName="ThisWorkbook"/>
  <mc:AlternateContent xmlns:mc="http://schemas.openxmlformats.org/markup-compatibility/2006">
    <mc:Choice Requires="x15">
      <x15ac:absPath xmlns:x15ac="http://schemas.microsoft.com/office/spreadsheetml/2010/11/ac" url="C:\Users\EgeltonS\Documents\"/>
    </mc:Choice>
  </mc:AlternateContent>
  <xr:revisionPtr revIDLastSave="0" documentId="8_{3E7DC935-DAC4-4DA7-9566-25C87F24C359}" xr6:coauthVersionLast="47" xr6:coauthVersionMax="47" xr10:uidLastSave="{00000000-0000-0000-0000-000000000000}"/>
  <bookViews>
    <workbookView xWindow="-120" yWindow="-120" windowWidth="29040" windowHeight="15720" tabRatio="718" firstSheet="7" activeTab="5" xr2:uid="{00000000-000D-0000-FFFF-FFFF00000000}"/>
  </bookViews>
  <sheets>
    <sheet name="1. Cover" sheetId="23" r:id="rId1"/>
    <sheet name="2. Instructions" sheetId="24" r:id="rId2"/>
    <sheet name="3.1 Narrative-Base" sheetId="29" r:id="rId3"/>
    <sheet name="3.2 Narrative-One-Time" sheetId="134" r:id="rId4"/>
    <sheet name="4.1 Base Funding" sheetId="137" r:id="rId5"/>
    <sheet name="4.2 One-Time Funding" sheetId="138" r:id="rId6"/>
    <sheet name="4.3 Variance Explanation" sheetId="139" r:id="rId7"/>
    <sheet name="4.4 Summary by Funding Source" sheetId="141" r:id="rId8"/>
    <sheet name="5. Attestation by Domain" sheetId="144" r:id="rId9"/>
    <sheet name="6. Certification by the Board" sheetId="25" r:id="rId10"/>
    <sheet name="Info" sheetId="26" state="hidden" r:id="rId11"/>
  </sheets>
  <externalReferences>
    <externalReference r:id="rId12"/>
    <externalReference r:id="rId13"/>
    <externalReference r:id="rId14"/>
    <externalReference r:id="rId15"/>
    <externalReference r:id="rId16"/>
    <externalReference r:id="rId17"/>
  </externalReferences>
  <definedNames>
    <definedName name="_xlnm._FilterDatabase" localSheetId="0" hidden="1">'1. Cover'!#REF!</definedName>
    <definedName name="_xlnm._FilterDatabase" localSheetId="1" hidden="1">'2. Instructions'!#REF!</definedName>
    <definedName name="_xlnm._FilterDatabase" localSheetId="3" hidden="1">'3.2 Narrative-One-Time'!#REF!</definedName>
    <definedName name="_xlnm._FilterDatabase" localSheetId="4" hidden="1">'4.1 Base Funding'!$Q$13:$Q$96</definedName>
    <definedName name="_xlnm._FilterDatabase" localSheetId="5" hidden="1">'4.2 One-Time Funding'!#REF!</definedName>
    <definedName name="_xlnm._FilterDatabase" localSheetId="6" hidden="1">'4.3 Variance Explanation'!#REF!</definedName>
    <definedName name="_xlnm._FilterDatabase" localSheetId="8" hidden="1">'5. Attestation by Domain'!$H$61:$H$76</definedName>
    <definedName name="_FundingSources" localSheetId="8">#REF!</definedName>
    <definedName name="_FundingSources">#REF!</definedName>
    <definedName name="absorbed">'[1]3.0 COVID-19 Expense Form'!$F$70</definedName>
    <definedName name="Clinic_Type">[2]Sheet1!$G$2:$G$7</definedName>
    <definedName name="Clinic_Type1">[2]Sheet1!$H$2:$H$7</definedName>
    <definedName name="Clinic_Type2">[2]Sheet1!$I$2:$I$7</definedName>
    <definedName name="Clinic_Type3">[2]Sheet1!$J$2:$J$7</definedName>
    <definedName name="Clinic_Type4">[2]Sheet1!$K$2:$K$7</definedName>
    <definedName name="Clinic_Type5">[2]Sheet1!$L$2:$L$7</definedName>
    <definedName name="Covid">'[1]3.0 COVID-19 Expense Form'!$F$68</definedName>
    <definedName name="FundingSources">'[3]Overall Budget Summary'!$D$7:$D$32</definedName>
    <definedName name="MP">[4]Q3!#REF!</definedName>
    <definedName name="onetime">[5]Q3!#REF!</definedName>
    <definedName name="OTmit">'[1]3.2 One-Time Funding'!$F$12</definedName>
    <definedName name="OTmitbefore">'4.2 One-Time Funding'!#REF!</definedName>
    <definedName name="_xlnm.Print_Area" localSheetId="0">'1. Cover'!$D$4:$D$46</definedName>
    <definedName name="_xlnm.Print_Area" localSheetId="1">'2. Instructions'!$D$4:$D$55</definedName>
    <definedName name="_xlnm.Print_Area" localSheetId="2">'3.1 Narrative-Base'!$D$4:$D$97</definedName>
    <definedName name="_xlnm.Print_Area" localSheetId="3">'3.2 Narrative-One-Time'!$D$4:$G$26</definedName>
    <definedName name="_xlnm.Print_Area" localSheetId="4">'4.1 Base Funding'!$D$4:$P$103</definedName>
    <definedName name="_xlnm.Print_Area" localSheetId="5">'4.2 One-Time Funding'!$D$4:$P$66</definedName>
    <definedName name="_xlnm.Print_Area" localSheetId="6">'4.3 Variance Explanation'!$D$4:$G$189</definedName>
    <definedName name="_xlnm.Print_Area" localSheetId="7">'4.4 Summary by Funding Source'!$D$4:$M$38</definedName>
    <definedName name="_xlnm.Print_Area" localSheetId="8">'5. Attestation by Domain'!$D$4:$G$76</definedName>
    <definedName name="_xlnm.Print_Area" localSheetId="9">'6. Certification by the Board'!$D$4:$E$20</definedName>
    <definedName name="_xlnm.Print_Titles" localSheetId="0">'1. Cover'!$4:$5</definedName>
    <definedName name="_xlnm.Print_Titles" localSheetId="1">'2. Instructions'!$4:$5</definedName>
    <definedName name="_xlnm.Print_Titles" localSheetId="2">'3.1 Narrative-Base'!$5:$5</definedName>
    <definedName name="_xlnm.Print_Titles" localSheetId="3">'3.2 Narrative-One-Time'!$5:$8</definedName>
    <definedName name="_xlnm.Print_Titles" localSheetId="4">'4.1 Base Funding'!$4:$9</definedName>
    <definedName name="_xlnm.Print_Titles" localSheetId="5">'4.2 One-Time Funding'!$5:$10</definedName>
    <definedName name="_xlnm.Print_Titles" localSheetId="6">'4.3 Variance Explanation'!$5:$11</definedName>
    <definedName name="_xlnm.Print_Titles" localSheetId="7">'4.4 Summary by Funding Source'!$5:$10</definedName>
    <definedName name="_xlnm.Print_Titles" localSheetId="8">'5. Attestation by Domain'!$5:$8</definedName>
    <definedName name="_xlnm.Print_Titles" localSheetId="9">'6. Certification by the Board'!$5:$5</definedName>
    <definedName name="Programs">[3]Structure!$E$7,[3]Structure!$E$18,[3]Structure!$E$29,[3]Structure!$E$40,[3]Structure!$E$51,[3]Structure!$E$62,[3]Structure!$E$73,[3]Structure!$E$84,[3]Structure!$E$95,[3]Structure!$E$106,[3]Structure!$E$117,[3]Structure!$E$128,[3]Structure!$E$139,[3]Structure!$E$150,[3]Structure!$E$161,[3]Structure!$E$172,[3]Structure!$E$183,[3]Structure!$E$194,[3]Structure!$E$205,[3]Structure!$E$216,[3]Structure!$E$228,[3]Structure!$E$239,[3]Structure!$E$250,[3]Structure!$E$261,[3]Structure!$E$272,[3]Structure!$E$283,[3]Structure!$E$294,[3]Structure!$E$305,[3]Structure!$E$316,[3]Structure!$E$327,[3]Structure!$E$338,[3]Structure!$E$349,[3]Structure!$E$360,[3]Structure!$E$371,[3]Structure!$E$382,[3]Structure!$E$393,[3]Structure!$E$404</definedName>
    <definedName name="Quarter">Info!$A$3:$A$7</definedName>
    <definedName name="Risk_Category" localSheetId="8">#REF!</definedName>
    <definedName name="Risk_Category">#REF!</definedName>
    <definedName name="Scale" localSheetId="8">#REF!</definedName>
    <definedName name="Scale">#REF!</definedName>
    <definedName name="surplus">'[1]3.3 Summary by Funding Source'!$K$13</definedName>
    <definedName name="surplusafter">'[6]3.3 Summary by Funding Source'!$K$17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138" l="1"/>
  <c r="N24" i="138"/>
  <c r="O24" i="138"/>
  <c r="P24" i="138" s="1"/>
  <c r="N25" i="138"/>
  <c r="O25" i="138" s="1"/>
  <c r="P25" i="138" s="1"/>
  <c r="N26" i="138"/>
  <c r="O26" i="138" s="1"/>
  <c r="P26" i="138" s="1"/>
  <c r="E24" i="134" l="1"/>
  <c r="D24" i="134"/>
  <c r="E23" i="134"/>
  <c r="D23" i="134"/>
  <c r="E22" i="134"/>
  <c r="D22" i="134"/>
  <c r="D25" i="134"/>
  <c r="E25" i="134"/>
  <c r="D26" i="134"/>
  <c r="E26" i="134"/>
  <c r="K32" i="141"/>
  <c r="F32" i="141"/>
  <c r="J32" i="141" s="1"/>
  <c r="L32" i="141" s="1"/>
  <c r="M32" i="141" s="1"/>
  <c r="E32" i="141"/>
  <c r="G32" i="141" s="1"/>
  <c r="H32" i="141" s="1"/>
  <c r="D32" i="141"/>
  <c r="K31" i="141"/>
  <c r="F31" i="141"/>
  <c r="J31" i="141" s="1"/>
  <c r="E31" i="141"/>
  <c r="D31" i="141"/>
  <c r="K30" i="141"/>
  <c r="F30" i="141"/>
  <c r="J30" i="141" s="1"/>
  <c r="L30" i="141" s="1"/>
  <c r="M30" i="141" s="1"/>
  <c r="E30" i="141"/>
  <c r="G30" i="141" s="1"/>
  <c r="H30" i="141" s="1"/>
  <c r="D30" i="141"/>
  <c r="Q12" i="138"/>
  <c r="R12" i="138"/>
  <c r="C12" i="138" s="1"/>
  <c r="K23" i="141"/>
  <c r="K24" i="141"/>
  <c r="K25" i="141"/>
  <c r="K26" i="141"/>
  <c r="K27" i="141"/>
  <c r="K28" i="141"/>
  <c r="K29" i="141"/>
  <c r="K33" i="141"/>
  <c r="K34" i="141"/>
  <c r="K19" i="141"/>
  <c r="K22" i="141"/>
  <c r="L31" i="141" l="1"/>
  <c r="M31" i="141" s="1"/>
  <c r="G31" i="141"/>
  <c r="H31" i="141" s="1"/>
  <c r="K35" i="141"/>
  <c r="G13" i="138" l="1"/>
  <c r="H13" i="138"/>
  <c r="I13" i="138"/>
  <c r="J13" i="138"/>
  <c r="K13" i="138"/>
  <c r="L13" i="138"/>
  <c r="M13" i="138"/>
  <c r="F13" i="138"/>
  <c r="D19" i="141"/>
  <c r="B35" i="29"/>
  <c r="E13" i="141"/>
  <c r="E19" i="141"/>
  <c r="N13" i="138" l="1"/>
  <c r="E12" i="134"/>
  <c r="D12" i="134"/>
  <c r="N12" i="138"/>
  <c r="O12" i="138" l="1"/>
  <c r="P12" i="138" s="1"/>
  <c r="F19" i="141"/>
  <c r="K16" i="141"/>
  <c r="J19" i="141" l="1"/>
  <c r="G19" i="141"/>
  <c r="H19" i="141" s="1"/>
  <c r="L19" i="141" l="1"/>
  <c r="M19" i="141" s="1"/>
  <c r="D15" i="134" l="1"/>
  <c r="E15" i="134"/>
  <c r="D16" i="134"/>
  <c r="E16" i="134"/>
  <c r="D17" i="134"/>
  <c r="E17" i="134"/>
  <c r="D18" i="134"/>
  <c r="E18" i="134"/>
  <c r="D19" i="134"/>
  <c r="E19" i="134"/>
  <c r="D20" i="134"/>
  <c r="E20" i="134"/>
  <c r="D21" i="134"/>
  <c r="E21" i="134"/>
  <c r="D23" i="141"/>
  <c r="E23" i="141"/>
  <c r="D24" i="141"/>
  <c r="E24" i="141"/>
  <c r="D25" i="141"/>
  <c r="E25" i="141"/>
  <c r="D26" i="141"/>
  <c r="E26" i="141"/>
  <c r="D27" i="141"/>
  <c r="E27" i="141"/>
  <c r="D28" i="141"/>
  <c r="E28" i="141"/>
  <c r="D29" i="141"/>
  <c r="E29" i="141"/>
  <c r="D33" i="141"/>
  <c r="E33" i="141"/>
  <c r="D34" i="141"/>
  <c r="E34" i="141"/>
  <c r="N95" i="137"/>
  <c r="O95" i="137" s="1"/>
  <c r="N94" i="137"/>
  <c r="O94" i="137" s="1"/>
  <c r="N93" i="137"/>
  <c r="O93" i="137" s="1"/>
  <c r="N92" i="137"/>
  <c r="O92" i="137" s="1"/>
  <c r="R28" i="138"/>
  <c r="C28" i="138" s="1"/>
  <c r="Q28" i="138"/>
  <c r="R20" i="138"/>
  <c r="C20" i="138" s="1"/>
  <c r="Q20" i="138"/>
  <c r="R19" i="138"/>
  <c r="C19" i="138" s="1"/>
  <c r="Q19" i="138"/>
  <c r="R18" i="138"/>
  <c r="C18" i="138" s="1"/>
  <c r="Q18" i="138"/>
  <c r="R17" i="138"/>
  <c r="C17" i="138" s="1"/>
  <c r="Q17" i="138"/>
  <c r="R16" i="138"/>
  <c r="C16" i="138" s="1"/>
  <c r="Q16" i="138"/>
  <c r="P95" i="137" l="1"/>
  <c r="R95" i="137" s="1"/>
  <c r="Q95" i="137"/>
  <c r="P94" i="137"/>
  <c r="R94" i="137" s="1"/>
  <c r="Q94" i="137"/>
  <c r="P93" i="137"/>
  <c r="R93" i="137" s="1"/>
  <c r="Q93" i="137"/>
  <c r="P92" i="137"/>
  <c r="R92" i="137" s="1"/>
  <c r="Q92" i="137"/>
  <c r="E22" i="141"/>
  <c r="E35" i="141" s="1"/>
  <c r="D22" i="141"/>
  <c r="D10" i="134" l="1"/>
  <c r="D11" i="134" l="1"/>
  <c r="F29" i="138" l="1"/>
  <c r="F30" i="138" s="1"/>
  <c r="M29" i="138" l="1"/>
  <c r="M30" i="138" s="1"/>
  <c r="L29" i="138"/>
  <c r="L30" i="138" s="1"/>
  <c r="K29" i="138"/>
  <c r="K30" i="138" s="1"/>
  <c r="J29" i="138"/>
  <c r="J30" i="138" s="1"/>
  <c r="I29" i="138"/>
  <c r="I30" i="138" s="1"/>
  <c r="H29" i="138"/>
  <c r="H30" i="138" s="1"/>
  <c r="G29" i="138"/>
  <c r="G30" i="138" s="1"/>
  <c r="E14" i="134" l="1"/>
  <c r="D14" i="134" l="1"/>
  <c r="F15" i="141" l="1"/>
  <c r="N16" i="138"/>
  <c r="F22" i="141" s="1"/>
  <c r="N17" i="138"/>
  <c r="F23" i="141" s="1"/>
  <c r="N18" i="138"/>
  <c r="F24" i="141" s="1"/>
  <c r="N19" i="138"/>
  <c r="F25" i="141" s="1"/>
  <c r="N20" i="138"/>
  <c r="F26" i="141" s="1"/>
  <c r="N21" i="138"/>
  <c r="F27" i="141" s="1"/>
  <c r="N22" i="138"/>
  <c r="F28" i="141" s="1"/>
  <c r="N23" i="138"/>
  <c r="F29" i="141" s="1"/>
  <c r="N27" i="138"/>
  <c r="F33" i="141" s="1"/>
  <c r="N28" i="138"/>
  <c r="F34" i="141" s="1"/>
  <c r="D4" i="137"/>
  <c r="D103" i="137" s="1"/>
  <c r="E14" i="141"/>
  <c r="E15" i="141"/>
  <c r="D4" i="141"/>
  <c r="D37" i="141" s="1"/>
  <c r="D5" i="141"/>
  <c r="D5" i="139"/>
  <c r="D5" i="138"/>
  <c r="D5" i="137"/>
  <c r="N42" i="137"/>
  <c r="O42" i="137" s="1"/>
  <c r="N43" i="137"/>
  <c r="O43" i="137" s="1"/>
  <c r="D4" i="144"/>
  <c r="D4" i="139"/>
  <c r="D4" i="138"/>
  <c r="M101" i="137"/>
  <c r="M96" i="137"/>
  <c r="M83" i="137"/>
  <c r="M79" i="137"/>
  <c r="M75" i="137"/>
  <c r="M71" i="137"/>
  <c r="M67" i="137"/>
  <c r="M62" i="137"/>
  <c r="M55" i="137"/>
  <c r="M47" i="137"/>
  <c r="M39" i="137"/>
  <c r="M33" i="137"/>
  <c r="M29" i="137"/>
  <c r="M17" i="137"/>
  <c r="N13" i="137"/>
  <c r="D5" i="144"/>
  <c r="D5" i="25"/>
  <c r="D5" i="134"/>
  <c r="D5" i="29"/>
  <c r="R105" i="137"/>
  <c r="Q105" i="137"/>
  <c r="R104" i="137"/>
  <c r="Q104" i="137"/>
  <c r="L101" i="137"/>
  <c r="K101" i="137"/>
  <c r="J101" i="137"/>
  <c r="I101" i="137"/>
  <c r="H101" i="137"/>
  <c r="G101" i="137"/>
  <c r="F101" i="137"/>
  <c r="N100" i="137"/>
  <c r="O100" i="137" s="1"/>
  <c r="L96" i="137"/>
  <c r="K96" i="137"/>
  <c r="J96" i="137"/>
  <c r="I96" i="137"/>
  <c r="H96" i="137"/>
  <c r="G96" i="137"/>
  <c r="F96" i="137"/>
  <c r="N91" i="137"/>
  <c r="O91" i="137" s="1"/>
  <c r="N90" i="137"/>
  <c r="O90" i="137" s="1"/>
  <c r="N89" i="137"/>
  <c r="O89" i="137" s="1"/>
  <c r="N88" i="137"/>
  <c r="O88" i="137" s="1"/>
  <c r="N87" i="137"/>
  <c r="O87" i="137" s="1"/>
  <c r="N86" i="137"/>
  <c r="O86" i="137" s="1"/>
  <c r="L83" i="137"/>
  <c r="K83" i="137"/>
  <c r="J83" i="137"/>
  <c r="I83" i="137"/>
  <c r="H83" i="137"/>
  <c r="G83" i="137"/>
  <c r="F83" i="137"/>
  <c r="N82" i="137"/>
  <c r="O82" i="137" s="1"/>
  <c r="L79" i="137"/>
  <c r="K79" i="137"/>
  <c r="J79" i="137"/>
  <c r="I79" i="137"/>
  <c r="H79" i="137"/>
  <c r="G79" i="137"/>
  <c r="F79" i="137"/>
  <c r="N78" i="137"/>
  <c r="O78" i="137" s="1"/>
  <c r="L75" i="137"/>
  <c r="K75" i="137"/>
  <c r="J75" i="137"/>
  <c r="I75" i="137"/>
  <c r="H75" i="137"/>
  <c r="G75" i="137"/>
  <c r="F75" i="137"/>
  <c r="N74" i="137"/>
  <c r="L71" i="137"/>
  <c r="K71" i="137"/>
  <c r="J71" i="137"/>
  <c r="I71" i="137"/>
  <c r="H71" i="137"/>
  <c r="G71" i="137"/>
  <c r="F71" i="137"/>
  <c r="N70" i="137"/>
  <c r="O70" i="137" s="1"/>
  <c r="L67" i="137"/>
  <c r="K67" i="137"/>
  <c r="J67" i="137"/>
  <c r="I67" i="137"/>
  <c r="H67" i="137"/>
  <c r="G67" i="137"/>
  <c r="F67" i="137"/>
  <c r="N66" i="137"/>
  <c r="O66" i="137" s="1"/>
  <c r="N65" i="137"/>
  <c r="O65" i="137" s="1"/>
  <c r="L62" i="137"/>
  <c r="K62" i="137"/>
  <c r="J62" i="137"/>
  <c r="I62" i="137"/>
  <c r="H62" i="137"/>
  <c r="G62" i="137"/>
  <c r="N61" i="137"/>
  <c r="O61" i="137" s="1"/>
  <c r="N60" i="137"/>
  <c r="O60" i="137" s="1"/>
  <c r="N59" i="137"/>
  <c r="O59" i="137" s="1"/>
  <c r="N58" i="137"/>
  <c r="O58" i="137" s="1"/>
  <c r="L55" i="137"/>
  <c r="K55" i="137"/>
  <c r="J55" i="137"/>
  <c r="I55" i="137"/>
  <c r="H55" i="137"/>
  <c r="G55" i="137"/>
  <c r="F55" i="137"/>
  <c r="N54" i="137"/>
  <c r="O54" i="137" s="1"/>
  <c r="N53" i="137"/>
  <c r="O53" i="137" s="1"/>
  <c r="N52" i="137"/>
  <c r="O52" i="137" s="1"/>
  <c r="N51" i="137"/>
  <c r="O51" i="137" s="1"/>
  <c r="N50" i="137"/>
  <c r="O50" i="137" s="1"/>
  <c r="L47" i="137"/>
  <c r="K47" i="137"/>
  <c r="J47" i="137"/>
  <c r="I47" i="137"/>
  <c r="H47" i="137"/>
  <c r="G47" i="137"/>
  <c r="F47" i="137"/>
  <c r="N46" i="137"/>
  <c r="O46" i="137" s="1"/>
  <c r="N45" i="137"/>
  <c r="O45" i="137" s="1"/>
  <c r="N44" i="137"/>
  <c r="O44" i="137" s="1"/>
  <c r="L39" i="137"/>
  <c r="K39" i="137"/>
  <c r="J39" i="137"/>
  <c r="I39" i="137"/>
  <c r="H39" i="137"/>
  <c r="G39" i="137"/>
  <c r="F39" i="137"/>
  <c r="N38" i="137"/>
  <c r="O38" i="137" s="1"/>
  <c r="N37" i="137"/>
  <c r="O37" i="137" s="1"/>
  <c r="N36" i="137"/>
  <c r="L33" i="137"/>
  <c r="K33" i="137"/>
  <c r="J33" i="137"/>
  <c r="I33" i="137"/>
  <c r="H33" i="137"/>
  <c r="G33" i="137"/>
  <c r="F33" i="137"/>
  <c r="N32" i="137"/>
  <c r="O32" i="137" s="1"/>
  <c r="L29" i="137"/>
  <c r="K29" i="137"/>
  <c r="J29" i="137"/>
  <c r="I29" i="137"/>
  <c r="H29" i="137"/>
  <c r="G29" i="137"/>
  <c r="F29" i="137"/>
  <c r="N28" i="137"/>
  <c r="O28" i="137" s="1"/>
  <c r="N27" i="137"/>
  <c r="O27" i="137" s="1"/>
  <c r="N26" i="137"/>
  <c r="O26" i="137" s="1"/>
  <c r="N25" i="137"/>
  <c r="O25" i="137" s="1"/>
  <c r="N24" i="137"/>
  <c r="O24" i="137" s="1"/>
  <c r="N23" i="137"/>
  <c r="O23" i="137" s="1"/>
  <c r="N22" i="137"/>
  <c r="O22" i="137" s="1"/>
  <c r="N21" i="137"/>
  <c r="O21" i="137" s="1"/>
  <c r="N20" i="137"/>
  <c r="L17" i="137"/>
  <c r="K17" i="137"/>
  <c r="J17" i="137"/>
  <c r="I17" i="137"/>
  <c r="H17" i="137"/>
  <c r="G17" i="137"/>
  <c r="F17" i="137"/>
  <c r="N16" i="137"/>
  <c r="O16" i="137" s="1"/>
  <c r="N15" i="137"/>
  <c r="O15" i="137" s="1"/>
  <c r="N14" i="137"/>
  <c r="O14" i="137" s="1"/>
  <c r="D4" i="134"/>
  <c r="D4" i="25"/>
  <c r="D4" i="29"/>
  <c r="D4" i="24"/>
  <c r="O13" i="137" l="1"/>
  <c r="Q13" i="137" s="1"/>
  <c r="F13" i="141"/>
  <c r="O74" i="137"/>
  <c r="P74" i="137" s="1"/>
  <c r="R74" i="137" s="1"/>
  <c r="F14" i="141"/>
  <c r="J14" i="141" s="1"/>
  <c r="P100" i="137"/>
  <c r="R100" i="137" s="1"/>
  <c r="Q100" i="137"/>
  <c r="P91" i="137"/>
  <c r="R91" i="137" s="1"/>
  <c r="Q91" i="137"/>
  <c r="P90" i="137"/>
  <c r="R90" i="137" s="1"/>
  <c r="Q90" i="137"/>
  <c r="P89" i="137"/>
  <c r="R89" i="137" s="1"/>
  <c r="Q89" i="137"/>
  <c r="P88" i="137"/>
  <c r="R88" i="137" s="1"/>
  <c r="Q88" i="137"/>
  <c r="P87" i="137"/>
  <c r="R87" i="137" s="1"/>
  <c r="Q87" i="137"/>
  <c r="P86" i="137"/>
  <c r="R86" i="137" s="1"/>
  <c r="Q86" i="137"/>
  <c r="P82" i="137"/>
  <c r="R82" i="137" s="1"/>
  <c r="Q82" i="137"/>
  <c r="P78" i="137"/>
  <c r="R78" i="137" s="1"/>
  <c r="Q78" i="137"/>
  <c r="P70" i="137"/>
  <c r="R70" i="137" s="1"/>
  <c r="Q70" i="137"/>
  <c r="P66" i="137"/>
  <c r="R66" i="137" s="1"/>
  <c r="Q66" i="137"/>
  <c r="P65" i="137"/>
  <c r="R65" i="137" s="1"/>
  <c r="Q65" i="137"/>
  <c r="P61" i="137"/>
  <c r="R61" i="137" s="1"/>
  <c r="Q61" i="137"/>
  <c r="P60" i="137"/>
  <c r="R60" i="137" s="1"/>
  <c r="Q60" i="137"/>
  <c r="P59" i="137"/>
  <c r="R59" i="137" s="1"/>
  <c r="Q59" i="137"/>
  <c r="P58" i="137"/>
  <c r="R58" i="137" s="1"/>
  <c r="Q58" i="137"/>
  <c r="P54" i="137"/>
  <c r="R54" i="137" s="1"/>
  <c r="Q54" i="137"/>
  <c r="P53" i="137"/>
  <c r="R53" i="137" s="1"/>
  <c r="Q53" i="137"/>
  <c r="P52" i="137"/>
  <c r="R52" i="137" s="1"/>
  <c r="Q52" i="137"/>
  <c r="P51" i="137"/>
  <c r="R51" i="137" s="1"/>
  <c r="Q51" i="137"/>
  <c r="P50" i="137"/>
  <c r="R50" i="137" s="1"/>
  <c r="Q50" i="137"/>
  <c r="P46" i="137"/>
  <c r="R46" i="137" s="1"/>
  <c r="Q46" i="137"/>
  <c r="P45" i="137"/>
  <c r="R45" i="137" s="1"/>
  <c r="Q45" i="137"/>
  <c r="P44" i="137"/>
  <c r="R44" i="137" s="1"/>
  <c r="Q44" i="137"/>
  <c r="P43" i="137"/>
  <c r="R43" i="137" s="1"/>
  <c r="Q43" i="137"/>
  <c r="P42" i="137"/>
  <c r="R42" i="137" s="1"/>
  <c r="Q42" i="137"/>
  <c r="P38" i="137"/>
  <c r="R38" i="137" s="1"/>
  <c r="Q38" i="137"/>
  <c r="P37" i="137"/>
  <c r="R37" i="137" s="1"/>
  <c r="Q37" i="137"/>
  <c r="P32" i="137"/>
  <c r="R32" i="137" s="1"/>
  <c r="Q32" i="137"/>
  <c r="P28" i="137"/>
  <c r="R28" i="137" s="1"/>
  <c r="Q28" i="137"/>
  <c r="P27" i="137"/>
  <c r="R27" i="137" s="1"/>
  <c r="Q27" i="137"/>
  <c r="P26" i="137"/>
  <c r="R26" i="137" s="1"/>
  <c r="Q26" i="137"/>
  <c r="P25" i="137"/>
  <c r="R25" i="137" s="1"/>
  <c r="Q25" i="137"/>
  <c r="P24" i="137"/>
  <c r="R24" i="137" s="1"/>
  <c r="Q24" i="137"/>
  <c r="P23" i="137"/>
  <c r="R23" i="137" s="1"/>
  <c r="Q23" i="137"/>
  <c r="P22" i="137"/>
  <c r="R22" i="137" s="1"/>
  <c r="Q22" i="137"/>
  <c r="P21" i="137"/>
  <c r="R21" i="137" s="1"/>
  <c r="Q21" i="137"/>
  <c r="P16" i="137"/>
  <c r="R16" i="137" s="1"/>
  <c r="Q16" i="137"/>
  <c r="P15" i="137"/>
  <c r="R15" i="137" s="1"/>
  <c r="Q15" i="137"/>
  <c r="P14" i="137"/>
  <c r="R14" i="137" s="1"/>
  <c r="Q14" i="137"/>
  <c r="F35" i="141"/>
  <c r="J15" i="141"/>
  <c r="L15" i="141" s="1"/>
  <c r="M15" i="141" s="1"/>
  <c r="E16" i="141"/>
  <c r="I13" i="141"/>
  <c r="J28" i="141"/>
  <c r="L28" i="141" s="1"/>
  <c r="M28" i="141" s="1"/>
  <c r="G28" i="141"/>
  <c r="H28" i="141" s="1"/>
  <c r="J27" i="141"/>
  <c r="L27" i="141" s="1"/>
  <c r="M27" i="141" s="1"/>
  <c r="G27" i="141"/>
  <c r="H27" i="141" s="1"/>
  <c r="J26" i="141"/>
  <c r="L26" i="141" s="1"/>
  <c r="M26" i="141" s="1"/>
  <c r="G26" i="141"/>
  <c r="H26" i="141" s="1"/>
  <c r="J34" i="141"/>
  <c r="L34" i="141" s="1"/>
  <c r="M34" i="141" s="1"/>
  <c r="G34" i="141"/>
  <c r="H34" i="141" s="1"/>
  <c r="J25" i="141"/>
  <c r="L25" i="141" s="1"/>
  <c r="M25" i="141" s="1"/>
  <c r="G25" i="141"/>
  <c r="H25" i="141" s="1"/>
  <c r="G33" i="141"/>
  <c r="H33" i="141" s="1"/>
  <c r="J33" i="141"/>
  <c r="L33" i="141" s="1"/>
  <c r="M33" i="141" s="1"/>
  <c r="J24" i="141"/>
  <c r="L24" i="141" s="1"/>
  <c r="M24" i="141" s="1"/>
  <c r="G24" i="141"/>
  <c r="H24" i="141" s="1"/>
  <c r="J29" i="141"/>
  <c r="L29" i="141" s="1"/>
  <c r="M29" i="141" s="1"/>
  <c r="G29" i="141"/>
  <c r="H29" i="141" s="1"/>
  <c r="J23" i="141"/>
  <c r="L23" i="141" s="1"/>
  <c r="M23" i="141" s="1"/>
  <c r="G23" i="141"/>
  <c r="H23" i="141" s="1"/>
  <c r="O13" i="138"/>
  <c r="O17" i="138"/>
  <c r="P17" i="138" s="1"/>
  <c r="N29" i="138"/>
  <c r="O19" i="138"/>
  <c r="P19" i="138" s="1"/>
  <c r="O27" i="138"/>
  <c r="O18" i="138"/>
  <c r="P18" i="138" s="1"/>
  <c r="J22" i="141"/>
  <c r="O20" i="138"/>
  <c r="P20" i="138" s="1"/>
  <c r="O28" i="138"/>
  <c r="P28" i="138" s="1"/>
  <c r="O23" i="138"/>
  <c r="O22" i="138"/>
  <c r="O21" i="138"/>
  <c r="F62" i="137"/>
  <c r="F97" i="137" s="1"/>
  <c r="F103" i="137" s="1"/>
  <c r="N75" i="137"/>
  <c r="O75" i="137" s="1"/>
  <c r="P75" i="137" s="1"/>
  <c r="N39" i="137"/>
  <c r="O39" i="137" s="1"/>
  <c r="P39" i="137" s="1"/>
  <c r="J97" i="137"/>
  <c r="J103" i="137" s="1"/>
  <c r="G15" i="141"/>
  <c r="H15" i="141" s="1"/>
  <c r="G97" i="137"/>
  <c r="G103" i="137" s="1"/>
  <c r="I97" i="137"/>
  <c r="I103" i="137" s="1"/>
  <c r="N62" i="137"/>
  <c r="N47" i="137"/>
  <c r="O47" i="137" s="1"/>
  <c r="H97" i="137"/>
  <c r="H103" i="137" s="1"/>
  <c r="N101" i="137"/>
  <c r="O101" i="137" s="1"/>
  <c r="N55" i="137"/>
  <c r="O55" i="137" s="1"/>
  <c r="P55" i="137" s="1"/>
  <c r="N67" i="137"/>
  <c r="O67" i="137" s="1"/>
  <c r="P67" i="137" s="1"/>
  <c r="K97" i="137"/>
  <c r="K103" i="137" s="1"/>
  <c r="O36" i="137"/>
  <c r="K37" i="141"/>
  <c r="N29" i="137"/>
  <c r="O29" i="137" s="1"/>
  <c r="P29" i="137" s="1"/>
  <c r="L97" i="137"/>
  <c r="L103" i="137" s="1"/>
  <c r="O16" i="138"/>
  <c r="P16" i="138" s="1"/>
  <c r="N33" i="137"/>
  <c r="O33" i="137" s="1"/>
  <c r="P33" i="137" s="1"/>
  <c r="O20" i="137"/>
  <c r="N71" i="137"/>
  <c r="O71" i="137" s="1"/>
  <c r="N83" i="137"/>
  <c r="O83" i="137" s="1"/>
  <c r="N17" i="137"/>
  <c r="N79" i="137"/>
  <c r="O79" i="137" s="1"/>
  <c r="N96" i="137"/>
  <c r="O96" i="137" s="1"/>
  <c r="M97" i="137"/>
  <c r="M103" i="137" s="1"/>
  <c r="P21" i="138" l="1"/>
  <c r="R21" i="138" s="1"/>
  <c r="C21" i="138" s="1"/>
  <c r="Q21" i="138"/>
  <c r="P23" i="138"/>
  <c r="R23" i="138" s="1"/>
  <c r="C23" i="138" s="1"/>
  <c r="Q23" i="138"/>
  <c r="P22" i="138"/>
  <c r="R22" i="138" s="1"/>
  <c r="C22" i="138" s="1"/>
  <c r="Q22" i="138"/>
  <c r="P27" i="138"/>
  <c r="R27" i="138" s="1"/>
  <c r="C27" i="138" s="1"/>
  <c r="Q27" i="138"/>
  <c r="P13" i="137"/>
  <c r="R13" i="137" s="1"/>
  <c r="C13" i="137" s="1"/>
  <c r="C14" i="137" s="1"/>
  <c r="C44" i="137"/>
  <c r="C21" i="137"/>
  <c r="G14" i="141"/>
  <c r="H14" i="141" s="1"/>
  <c r="Q74" i="137"/>
  <c r="C74" i="137" s="1"/>
  <c r="P36" i="137"/>
  <c r="R36" i="137" s="1"/>
  <c r="Q36" i="137"/>
  <c r="P20" i="137"/>
  <c r="R20" i="137" s="1"/>
  <c r="Q20" i="137"/>
  <c r="O29" i="138"/>
  <c r="N30" i="138"/>
  <c r="L22" i="141"/>
  <c r="M22" i="141" s="1"/>
  <c r="J35" i="141"/>
  <c r="J13" i="141"/>
  <c r="J16" i="141" s="1"/>
  <c r="F16" i="141"/>
  <c r="D65" i="138"/>
  <c r="O62" i="138"/>
  <c r="P62" i="138"/>
  <c r="P65" i="138"/>
  <c r="E65" i="138"/>
  <c r="E62" i="138"/>
  <c r="D62" i="138"/>
  <c r="O65" i="138"/>
  <c r="P59" i="138"/>
  <c r="O56" i="138"/>
  <c r="P53" i="138"/>
  <c r="O50" i="138"/>
  <c r="O59" i="138"/>
  <c r="D50" i="138"/>
  <c r="E59" i="138"/>
  <c r="E53" i="138"/>
  <c r="P56" i="138"/>
  <c r="E56" i="138"/>
  <c r="P50" i="138"/>
  <c r="E50" i="138"/>
  <c r="O53" i="138"/>
  <c r="D56" i="138"/>
  <c r="D59" i="138"/>
  <c r="D53" i="138"/>
  <c r="D47" i="138"/>
  <c r="P44" i="138"/>
  <c r="O44" i="138"/>
  <c r="E47" i="138"/>
  <c r="E44" i="138"/>
  <c r="D44" i="138"/>
  <c r="P47" i="138"/>
  <c r="O47" i="138"/>
  <c r="O38" i="138"/>
  <c r="P38" i="138"/>
  <c r="D41" i="138"/>
  <c r="O41" i="138"/>
  <c r="E41" i="138"/>
  <c r="P41" i="138"/>
  <c r="D38" i="138"/>
  <c r="E38" i="138"/>
  <c r="P101" i="137"/>
  <c r="P47" i="137"/>
  <c r="O62" i="137"/>
  <c r="P62" i="137" s="1"/>
  <c r="E37" i="141"/>
  <c r="G13" i="141"/>
  <c r="H13" i="141" s="1"/>
  <c r="P13" i="138"/>
  <c r="L14" i="141"/>
  <c r="M14" i="141" s="1"/>
  <c r="G22" i="141"/>
  <c r="H22" i="141" s="1"/>
  <c r="P96" i="137"/>
  <c r="P79" i="137"/>
  <c r="P83" i="137"/>
  <c r="O17" i="137"/>
  <c r="N97" i="137"/>
  <c r="P71" i="137"/>
  <c r="C15" i="137" l="1"/>
  <c r="P29" i="138"/>
  <c r="O30" i="138"/>
  <c r="P30" i="138" s="1"/>
  <c r="L16" i="141"/>
  <c r="M16" i="141" s="1"/>
  <c r="L13" i="141"/>
  <c r="M13" i="141" s="1"/>
  <c r="G16" i="141"/>
  <c r="H16" i="141" s="1"/>
  <c r="C29" i="138"/>
  <c r="F37" i="141"/>
  <c r="N103" i="137"/>
  <c r="O103" i="137" s="1"/>
  <c r="O97" i="137"/>
  <c r="P17" i="137"/>
  <c r="C16" i="137" l="1"/>
  <c r="G37" i="141"/>
  <c r="H37" i="141" s="1"/>
  <c r="G35" i="141"/>
  <c r="H35" i="141" s="1"/>
  <c r="J37" i="141"/>
  <c r="L37" i="141" s="1"/>
  <c r="M37" i="141" s="1"/>
  <c r="P97" i="137"/>
  <c r="P103" i="137"/>
  <c r="C20" i="137" l="1"/>
  <c r="L35" i="141"/>
  <c r="M35" i="141" s="1"/>
  <c r="C22" i="137" l="1"/>
  <c r="C23" i="137" l="1"/>
  <c r="C24" i="137" l="1"/>
  <c r="C25" i="137"/>
  <c r="C26" i="137" l="1"/>
  <c r="C27" i="137" l="1"/>
  <c r="C28" i="137" l="1"/>
  <c r="C32" i="137" l="1"/>
  <c r="C36" i="137" l="1"/>
  <c r="C37" i="137" l="1"/>
  <c r="C38" i="137" l="1"/>
  <c r="C42" i="137" l="1"/>
  <c r="C43" i="137" l="1"/>
  <c r="C45" i="137" l="1"/>
  <c r="C46" i="137" l="1"/>
  <c r="C50" i="137" l="1"/>
  <c r="C51" i="137" l="1"/>
  <c r="C52" i="137" l="1"/>
  <c r="C53" i="137" l="1"/>
  <c r="C54" i="137" l="1"/>
  <c r="C58" i="137" l="1"/>
  <c r="C59" i="137" l="1"/>
  <c r="C60" i="137" l="1"/>
  <c r="C61" i="137" l="1"/>
  <c r="C65" i="137" l="1"/>
  <c r="C66" i="137" l="1"/>
  <c r="C70" i="137" l="1"/>
  <c r="C78" i="137" l="1"/>
  <c r="C82" i="137" l="1"/>
  <c r="C86" i="137" l="1"/>
  <c r="C87" i="137" l="1"/>
  <c r="C88" i="137" l="1"/>
  <c r="C89" i="137" l="1"/>
  <c r="C90" i="137" l="1"/>
  <c r="C91" i="137" l="1"/>
  <c r="C92" i="137" l="1"/>
  <c r="C93" i="137" l="1"/>
  <c r="C94" i="137" l="1"/>
  <c r="C95" i="137" l="1"/>
  <c r="C100" i="137" l="1"/>
  <c r="D49" i="139"/>
  <c r="F49" i="139"/>
  <c r="E49" i="139"/>
  <c r="G49" i="139"/>
  <c r="E13" i="139" l="1"/>
  <c r="G13" i="139"/>
  <c r="F13" i="139"/>
  <c r="D13" i="139"/>
  <c r="E16" i="139"/>
  <c r="G16" i="139"/>
  <c r="D16" i="139"/>
  <c r="F16" i="139"/>
  <c r="G19" i="139"/>
  <c r="D19" i="139"/>
  <c r="E19" i="139"/>
  <c r="F19" i="139"/>
  <c r="D22" i="139"/>
  <c r="E22" i="139"/>
  <c r="F22" i="139"/>
  <c r="G22" i="139"/>
  <c r="F25" i="139"/>
  <c r="E25" i="139"/>
  <c r="G25" i="139"/>
  <c r="D25" i="139"/>
  <c r="D28" i="139"/>
  <c r="E28" i="139"/>
  <c r="F28" i="139"/>
  <c r="G28" i="139"/>
  <c r="E31" i="139"/>
  <c r="F31" i="139"/>
  <c r="D31" i="139"/>
  <c r="G31" i="139"/>
  <c r="G34" i="139"/>
  <c r="E34" i="139"/>
  <c r="D34" i="139"/>
  <c r="F34" i="139"/>
  <c r="E37" i="139"/>
  <c r="D37" i="139"/>
  <c r="F37" i="139"/>
  <c r="G37" i="139"/>
  <c r="F40" i="139"/>
  <c r="E40" i="139"/>
  <c r="G40" i="139"/>
  <c r="D40" i="139"/>
  <c r="E43" i="139"/>
  <c r="G43" i="139"/>
  <c r="D43" i="139"/>
  <c r="F43" i="139"/>
  <c r="E46" i="139"/>
  <c r="G46" i="139"/>
  <c r="D46" i="139"/>
  <c r="F46" i="139"/>
  <c r="F108" i="139"/>
  <c r="F61" i="139"/>
  <c r="G55" i="139"/>
  <c r="E55" i="139"/>
  <c r="G61" i="139"/>
  <c r="D55" i="139"/>
  <c r="D52" i="139"/>
  <c r="D58" i="139"/>
  <c r="E52" i="139"/>
  <c r="F58" i="139"/>
  <c r="G52" i="139"/>
  <c r="F52" i="139"/>
  <c r="E64" i="139"/>
  <c r="E58" i="139"/>
  <c r="D61" i="139"/>
  <c r="F55" i="139"/>
  <c r="G58" i="139"/>
  <c r="D72" i="139"/>
  <c r="G72" i="139"/>
  <c r="E84" i="139"/>
  <c r="E70" i="139"/>
  <c r="F70" i="139"/>
  <c r="D67" i="139"/>
  <c r="E81" i="139"/>
  <c r="G75" i="139"/>
  <c r="G67" i="139"/>
  <c r="G84" i="139"/>
  <c r="F72" i="139"/>
  <c r="E72" i="139"/>
  <c r="E61" i="139"/>
  <c r="F84" i="139"/>
  <c r="G90" i="139"/>
  <c r="F105" i="139"/>
  <c r="G111" i="139"/>
  <c r="F78" i="139"/>
  <c r="E87" i="139"/>
  <c r="G93" i="139"/>
  <c r="D75" i="139"/>
  <c r="F75" i="139"/>
  <c r="F67" i="139"/>
  <c r="E159" i="139"/>
  <c r="E102" i="139"/>
  <c r="F123" i="139"/>
  <c r="F87" i="139"/>
  <c r="G87" i="139"/>
  <c r="G78" i="139"/>
  <c r="F147" i="139"/>
  <c r="D64" i="139"/>
  <c r="F64" i="139"/>
  <c r="G153" i="139"/>
  <c r="D153" i="139"/>
  <c r="D135" i="139"/>
  <c r="F182" i="139"/>
  <c r="D117" i="139"/>
  <c r="F93" i="139"/>
  <c r="D179" i="139"/>
  <c r="F90" i="139"/>
  <c r="E108" i="139"/>
  <c r="G182" i="139"/>
  <c r="E90" i="139"/>
  <c r="D70" i="139"/>
  <c r="E105" i="139"/>
  <c r="G108" i="139"/>
  <c r="E144" i="139"/>
  <c r="D90" i="139"/>
  <c r="D93" i="139"/>
  <c r="F99" i="139"/>
  <c r="G64" i="139"/>
  <c r="E67" i="139"/>
  <c r="D84" i="139"/>
  <c r="F129" i="139"/>
  <c r="F117" i="139"/>
  <c r="D167" i="139"/>
  <c r="E173" i="139"/>
  <c r="E167" i="139"/>
  <c r="E161" i="139"/>
  <c r="D87" i="139"/>
  <c r="G167" i="139"/>
  <c r="D126" i="139"/>
  <c r="F167" i="139"/>
  <c r="D156" i="139"/>
  <c r="D129" i="139"/>
  <c r="G126" i="139"/>
  <c r="F170" i="139"/>
  <c r="G114" i="139"/>
  <c r="D111" i="139"/>
  <c r="E188" i="139"/>
  <c r="D138" i="139"/>
  <c r="E176" i="139"/>
  <c r="F135" i="139"/>
  <c r="G173" i="139"/>
  <c r="D159" i="139"/>
  <c r="F153" i="139"/>
  <c r="F120" i="139"/>
  <c r="G156" i="139"/>
  <c r="G117" i="139"/>
  <c r="F102" i="139"/>
  <c r="D114" i="139"/>
  <c r="E78" i="139"/>
  <c r="E156" i="139"/>
  <c r="D141" i="139"/>
  <c r="F188" i="139"/>
  <c r="D105" i="139"/>
  <c r="D185" i="139"/>
  <c r="D96" i="139"/>
  <c r="E153" i="139"/>
  <c r="G70" i="139"/>
  <c r="G141" i="139"/>
  <c r="G135" i="139"/>
  <c r="G164" i="139"/>
  <c r="D99" i="139"/>
  <c r="G96" i="139"/>
  <c r="D188" i="139"/>
  <c r="E129" i="139"/>
  <c r="D132" i="139"/>
  <c r="E147" i="139"/>
  <c r="D150" i="139"/>
  <c r="F161" i="139"/>
  <c r="D182" i="139"/>
  <c r="E150" i="139"/>
  <c r="D108" i="139"/>
  <c r="D144" i="139"/>
  <c r="F138" i="139"/>
  <c r="E182" i="139"/>
  <c r="E164" i="139"/>
  <c r="F173" i="139"/>
  <c r="F111" i="139"/>
  <c r="D164" i="139"/>
  <c r="F185" i="139"/>
  <c r="F144" i="139"/>
  <c r="G129" i="139"/>
  <c r="E138" i="139"/>
  <c r="G138" i="139"/>
  <c r="D123" i="139"/>
  <c r="G99" i="139"/>
  <c r="G179" i="139"/>
  <c r="F176" i="139"/>
  <c r="F150" i="139"/>
  <c r="F164" i="139"/>
  <c r="F156" i="139"/>
  <c r="E179" i="139"/>
  <c r="E117" i="139"/>
  <c r="G120" i="139"/>
  <c r="G144" i="139"/>
  <c r="G170" i="139"/>
  <c r="G150" i="139"/>
  <c r="G105" i="139"/>
  <c r="E123" i="139"/>
  <c r="G159" i="139"/>
  <c r="E93" i="139"/>
  <c r="F132" i="139"/>
  <c r="G176" i="139"/>
  <c r="F159" i="139"/>
  <c r="E185" i="139"/>
  <c r="G147" i="139"/>
  <c r="D176" i="139"/>
  <c r="E126" i="139"/>
  <c r="E96" i="139"/>
  <c r="G102" i="139"/>
  <c r="G123" i="139"/>
  <c r="E170" i="139"/>
  <c r="F179" i="139"/>
  <c r="D161" i="139"/>
  <c r="E120" i="139"/>
  <c r="F114" i="139"/>
  <c r="D147" i="139"/>
  <c r="G188" i="139"/>
  <c r="E111" i="139"/>
  <c r="D102" i="139"/>
  <c r="D81" i="139"/>
  <c r="D120" i="139"/>
  <c r="G132" i="139"/>
  <c r="D173" i="139"/>
  <c r="D170" i="139"/>
  <c r="G185" i="139"/>
  <c r="E114" i="139"/>
  <c r="G161" i="139"/>
  <c r="E132" i="139"/>
  <c r="F126" i="139"/>
  <c r="E141" i="139"/>
  <c r="E135" i="139"/>
  <c r="F141" i="139"/>
  <c r="G81" i="139"/>
  <c r="E99" i="139"/>
  <c r="F81" i="139"/>
  <c r="D78" i="139"/>
  <c r="F96" i="139"/>
  <c r="E75" i="1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Brad Atkinson</author>
  </authors>
  <commentList>
    <comment ref="M22" authorId="0" shapeId="0" xr:uid="{EAD93727-7B7C-4711-A081-9D6E906306DB}">
      <text>
        <r>
          <rPr>
            <sz val="10"/>
            <rFont val="Arial"/>
            <family val="2"/>
          </rPr>
          <t>Brad Atkinson:
Building occupancy</t>
        </r>
      </text>
    </comment>
    <comment ref="M100" authorId="0" shapeId="0" xr:uid="{9C7923DA-2CC9-4530-B478-F4F44DF7C667}">
      <text>
        <r>
          <rPr>
            <sz val="10"/>
            <rFont val="Arial"/>
            <family val="2"/>
          </rPr>
          <t>Brad Atkinson:
Building occupancy</t>
        </r>
      </text>
    </comment>
  </commentList>
</comments>
</file>

<file path=xl/sharedStrings.xml><?xml version="1.0" encoding="utf-8"?>
<sst xmlns="http://schemas.openxmlformats.org/spreadsheetml/2006/main" count="683" uniqueCount="419">
  <si>
    <t>Ministry of Health</t>
  </si>
  <si>
    <t>2024 Annual Report and Attestation</t>
  </si>
  <si>
    <t>(as of December 31, 2024)</t>
  </si>
  <si>
    <t>To be completed by</t>
  </si>
  <si>
    <t>Board of Health for the Middlesex-London Health Unit</t>
  </si>
  <si>
    <t>Instructions</t>
  </si>
  <si>
    <t>The Annual Report and Attestation (the "Annual Report") is a funding and accountability reporting tool that boards of health are required to submit annually as per the Ontario Public Health Standards: Requirements for Programs, Services, and Accountability (the “OPHS”) and Public Health Funding and Accountability Agreement (the “Accountability Agreement”).</t>
  </si>
  <si>
    <t>The Annual Report requires boards of health to provide a year-end summary report on program achievements and finances, identify any major changes in planned program activities due to local events, and demonstrate compliance with programmatic and financial requirements.</t>
  </si>
  <si>
    <r>
      <t xml:space="preserve">As per the Accountability Agreement, the Ministry of Health (the “ministry”) requires that the 2024 Annual Report be completed and returned to the ministry on April 30, 2025.  However, the due date for submitting the 2024 Annual Report to the ministry has been </t>
    </r>
    <r>
      <rPr>
        <b/>
        <sz val="12"/>
        <rFont val="Calibri"/>
        <family val="2"/>
        <scheme val="minor"/>
      </rPr>
      <t>extended to June 30, 2025</t>
    </r>
    <r>
      <rPr>
        <sz val="12"/>
        <rFont val="Calibri"/>
        <family val="2"/>
        <scheme val="minor"/>
      </rPr>
      <t>.</t>
    </r>
  </si>
  <si>
    <t>The Annual Report and Attestation worksheets have been organized as follows:</t>
  </si>
  <si>
    <t>This page has been customized to include the name of the board of health for which this report is to be completed.</t>
  </si>
  <si>
    <t>Provides an overview of the intent of the template and instructions on how to complete the worksheets.</t>
  </si>
  <si>
    <t>Narrative Report Worksheets</t>
  </si>
  <si>
    <t>Includes a set of worksheets to report on key achievements related to the delivery of public health programs and services. Yellow cells in the following two worksheets indicate where narrative input is required.</t>
  </si>
  <si>
    <t xml:space="preserve">The purpose of this worksheet is for boards of health to describe key activities and program achievements for the period of January 1, 2024 to December 31, 2024 for specific Foundational Standards and Program Standards. Required narrative information will differ for each Standard included in this worksheet. </t>
  </si>
  <si>
    <t>The purpose of this worksheet is for boards of health to describe the activities they undertook for one-time projects/initiatives funded by the ministry for the periods of January 1, 2024 to December 31, 2024 and April 1, 2024 to March 31, 2025 and any outcomes achieved. This worksheet has been customized to include one-time projects/initiatives approved by the ministry for the board of health for these time periods, and as listed in the board of health's most recent 2024-25 Schedule A of the Accountability Agreement. Boards of health are also required to confirm whether a project was completed or started, and if not, why it was not completed or started.</t>
  </si>
  <si>
    <t>4. Financial Worksheets</t>
  </si>
  <si>
    <t xml:space="preserve">Financial Year-End Actuals by Program </t>
  </si>
  <si>
    <t>This section includes a set of worksheets that requires boards of health to provide financial year-end actuals for each program delivered by the board of health for the period of January 1, 2024 to December 31, 2024 and for each one-time project approved by the ministry for the 2024-25 fiscal year. Expenditures and offset revenues reported in these worksheets should only reflect funding approved by the ministry as per the programs/sources of funding listed in the board of health's most recent Schedule A of the Accountability Agreement for 2024 base and one-time funding and 2024-25 one-time funding, and should not include any funding approved through separate processes/transfer payment agreements (e.g., Healthy Babies Healthy Children, Infection Prevention and Control Hubs). 
Please note that yellow cells in the financial worksheets indicate where data input is required by the board of health.</t>
  </si>
  <si>
    <t>The 2024 Annual Report does not include the Annual Reconciliation Report, which will be required through a separate process. Note that financial year-end actuals reported in the 2024 Annual Report must align with actuals reported in the Annual Reconciliation Report and board of health audited financial statements.</t>
  </si>
  <si>
    <t xml:space="preserve">The purpose of this worksheet is for boards of health to report financial year-end actuals at 100% (both provincial and municipal portions) for each program delivered by the board of health under the Foundational and Program Standards, as well as indirect administrative costs, for the period of January 1, 2024 to December 31, 2024. This worksheet has been customized to include program names and budgeted amounts submitted by boards of health in their 2024 Annual Service Plan and Budget Submissions, or revised budgets submitted through their 2024 Q3 Standards Activity Reports.
Similar to the Annual Service Plan and Budget Submissions, boards of health are required to report the financial data within specified expenditure categories – salaries and wages, benefits, travel, professional services, expenditure recoveries and offset revenues, other program expenditures, and any inadmissible adjustments (specifically capital fund reserves, depreciation of capital assets/amortization, and sick time and vacation accruals). Variances are calculated against reported expenditures from the 2024 Annual Service Plan and Budget Submissions or revised budgets submitted through the board of health's 2024 Q3 Standards Activity Reports, if applicable. </t>
  </si>
  <si>
    <t>Data entered in this worksheet will populate the Summary by Funding Source worksheet ("4.4 Summary by Funding Source").</t>
  </si>
  <si>
    <t>The purpose of this worksheet is for boards of health to report financial year-end actuals for each one-time project approved by the ministry in the 2024-25 fiscal year, and within specified expenditure categories (see above, "4.1 Base Funding"). Refer to Schedule A of the Accountability Agreement for one-time funding approved for the period of January 1, 2024 to December 31, 2024 and/or April 1, 2024 to March 31, 2025. Boards of health are to report actuals up to December 31, 2024 for one-time funding approved from April 1, 2024 to March 31, 2025.
Data entered in this worksheet will populate the Summary by Funding Source worksheet ("4.4 Summary by Funding Source").</t>
  </si>
  <si>
    <t>Boards of health are required to provide an explanation for any variance reported for a one-time project in the space provided in this worksheet.</t>
  </si>
  <si>
    <t>Similar to the quarterly Standards Activity Reports, boards of health are required to provide an explanation for variances greater than 5% and $25,000 (negative or positive), and for all variances where the budget is zero but costs are incurred.</t>
  </si>
  <si>
    <t>This worksheet summarizes the financial year-end actuals by program/source of funding against the ministry's approval and calculates any variance. Any variances will not be reconciled as part of the Annual Report.
There is no data entry required in this worksheet. It has been populated with data entered in the previous base and one-time worksheets.
New for 2024, and consistent with the 2024 Q4 Standards Activity Report, the variance under/over amount is calculated using a 75% threshold for cost-shared mandatory programs.</t>
  </si>
  <si>
    <r>
      <t xml:space="preserve">Boards of health are no longer required to report on program outcome and locally developed indicators as part of the Annual Report. These indicators were reported on as part of the 2024 Q3 and Q4 Standards Activity Reports. Refer to the </t>
    </r>
    <r>
      <rPr>
        <i/>
        <sz val="12"/>
        <rFont val="Calibri"/>
        <family val="2"/>
        <scheme val="minor"/>
      </rPr>
      <t xml:space="preserve">2024 Program Activity and Program Outcome Indicators Reporting Instructions </t>
    </r>
    <r>
      <rPr>
        <sz val="12"/>
        <rFont val="Calibri"/>
        <family val="2"/>
        <scheme val="minor"/>
      </rPr>
      <t xml:space="preserve">released to boards of health in October 2024. </t>
    </r>
  </si>
  <si>
    <r>
      <t xml:space="preserve">The purpose of this worksheet is for boards of health to complete a certificate of attestation to demonstrate compliance with the organizational requirements outlined in the OPHS, as well as some program specific requirements. The worksheet is organized according to each Domain of the Organizational Requirements in the OPHS.
To complete these worksheets, review each attestation question/item (Column A) to assess whether the board of health has fully met a requirement and select one of the following responses (Column B) from a drop-down list as follows: "Yes" – indicates that the board of health has fully met this requirement; "No" – indicates that the board of health has not fully met this requirement; and, "Not Applicable" (N/A) – this requirement does not apply to the board of health. 
If the response is "Yes", the board of health is </t>
    </r>
    <r>
      <rPr>
        <b/>
        <sz val="12"/>
        <color theme="1"/>
        <rFont val="Calibri"/>
        <family val="2"/>
        <scheme val="minor"/>
      </rPr>
      <t>not</t>
    </r>
    <r>
      <rPr>
        <sz val="12"/>
        <color theme="1"/>
        <rFont val="Calibri"/>
        <family val="2"/>
        <scheme val="minor"/>
      </rPr>
      <t xml:space="preserve"> required to provide further explanation, and can proceed to the next attestation question/item.
If the response is “No”, the board of health is required to provide a high level explanation (Column C) describing the circumstances under which the requirement(s) was not fully met and any impacts, and what actions the board of health has undertaken or will undertake to fully meet the requirement, including timelines for meeting the requirement (Column D).
If the response is “N/A”, the board of health is required to provide a high level explanation (Column C) describing why the item is not applicable to the board of health.</t>
    </r>
  </si>
  <si>
    <t>This worksheet requires certification of the submission by the Chair of the Board of Health, Medical Officer of Health/Chief Executive Officer, and the Chief Financial Officer/Business Administrator, including certification that the information provided in the Annual Report and Attestation is accurate and complete, conform with categories specified as eligible, that copies of all invoices/back-up documentation are available for review at the board of health, and that the signed/scanned and Excel versions submitted are identical.</t>
  </si>
  <si>
    <t>Narrative - Base Funding 
(for the period of January 1, 2024 to December 31, 2024)</t>
  </si>
  <si>
    <t>Foundational Standards</t>
  </si>
  <si>
    <t>Population Health Assessment Foundational Standard</t>
  </si>
  <si>
    <t>1. Describe the engagement between the board of health, health care and other partners (including Ontario Health; the Ontario Health Teams; and priority populations).</t>
  </si>
  <si>
    <t xml:space="preserve">In 2024, the Middlesex-London Health Unit (MLHU) continued to engage and maintain relationships with local and regional partners. Organizational priority populations are local African, Caribbean, and Black (ACB) communities and Indigenous Communities. Throughout 2024, the MLHU continued to develop relationships with ACB communities through participation in community events and engagement with the MLHU’s Anti-Black Racism Plan Advisory Committee. A continued focus for the MLHU was fostering nation-to-nation relationships with health centres in three regional First Nations Communities and with urban Indigenous populations in the City of London. The MLHU was an active participant at community events such as the annual Indigenous Solidarity Day and met monthly with healthcare providers and community leaders at First Nations Health Centres to discuss public health issues and share solutions of common interest.
Specific to the broader health system, MLHU leaders are members of the Middlesex London Ontario health Team (MLOHT) Coordinating Council and provided strategic population health guidance to the MLOHT throughout 2024. In addition, the MLHU’s Healthcare Provider Outreach efforts included working with the MLOHT to explore opportunities for mutual support and collaboration, including ongoing discussions about the orientation of new primary care providers coming into the region.
Outreach to local healthcare providers remained an area of focus in 2024, with ten webinars offered and 21 newsletters, three alerts, and one notice issued through Healthcare Provider Outreach. The MLHU also led a regional Cessation Community of Practice (CoP) comprised of about 80 primary healthcare and/or allied health professional members. As part of this role, the MLHU hosted two meetings, distributed two newsletters, and maintained a site with cessation resources. Additionally, as part of a Public Health Agency of Canada (PHAC)-funded research study led by Southwestern Public Health, the MLHU supported six local participating pharmacies in providing smoking cessation counselling and free nicotine replacement therapy (NRT) to those who qualify. 
Beyond the health system, the MLHU continued to engage with academic partners at Western University, collaborating with instructors and offering lectures in the Schulich School of Medicine and Dentistry. The MLHU also worked closely with municipal partners in both emergency preparedness and healthy public policy, including articulating the MLHU’s approach to Climate Change Action in alignment with the City of London Climate Emergency Acton Plan, and providing strategic leadership to the City of London’s Homelessness Whole of Community System Response. </t>
  </si>
  <si>
    <t>2. Describe how population health assessments were used to inform program planning in order to meet the needs of priority populations.</t>
  </si>
  <si>
    <t>In 2024, the Middlesex-London Health Unit (MLHU) continued updating the Community Health Status Resource (CHSR), a tool providing local population health assessment and surveillance information. This work included incorporating the most recently available data and transitioning the resource to a new, refreshable platform. The first topic, Substance Use, was launched in 2024 and featured interactive data visualizations covering a variety of sub-topics, a downloadable data file, and a summary infographic. Work will continue into 2025 with additional topics planned for release throughout the year, which will provide information to inform public health program and intervention prioritization and planning. 
In 2024, with respect to priority populations, efforts continued to collect Indigenous and racial identity data for clients of a sub-section of the MLHU’s services, including case and contact management, home visiting, and immunization. Additionally, a monthly aggregate report of diseases of public health significance (DOPHS), developed in conjunction with three regional First Nations Health Centres, continued to be shared and refined. This report provides a foundation for program and intervention planning for both the First Nation Health Centres and the MLHU. 
Population health assessments on a variety of topics were compiled and released throughout 2024. For example, the MLHU undertook further analysis of Census data, revealing that between 2016 and 2021, the population increased by 9.9%, exceeding the provincial growth rate of 5.8%. Further, the proportion of the population who were recent immigrants significantly increased in the same time period, and as of 2021, nearly one-quarter of the population self-identified as racialized. This information will support the MLHU to adapt public health programs and services to a rapidly growing population and to better support equity-deserving groups. 
Other population health assessments undertaken included a review of 2023-2024 respiratory season data to inform planning for the 2024-2025 respiratory season, analysis of preliminary Immunization of School Pupils Act (ISPA) immunization compliance and coverage data to inform the school screening and suspension program for the 2024-2025 school year, and an update on opioid toxicity harms to support harm reduction programming and community response efforts.</t>
  </si>
  <si>
    <t>3. Describe how the board of health monitored food affordability.</t>
  </si>
  <si>
    <t xml:space="preserve">The Middlesex-London Health Unit (MLHU) monitored food affordability in 2024 by utilizing the Ontario Dietitians in Public Health’s costing tool, based on the National Nutritious Food Basket, to cost food using a hybrid model of in-store and online data collection. Local monthly food and average rental costs were compared to a variety of household and income scenarios, including households receiving social assistance, minimum wage earners, and median incomes. The results continue to be used to profile and promote upstream policy approaches that address the systems that create and maintain food insecurity, including income inadequacy and poverty. </t>
  </si>
  <si>
    <t>Health Equity Foundational Standard</t>
  </si>
  <si>
    <t xml:space="preserve">1a. Describe how the board of health engaged with Indigenous communities and organizations to foster and strengthen meaningful relationships. Please provide examples of how the guiding relationship principles outlined in the Relationship with Indigenous Communities Guideline were applied.
</t>
  </si>
  <si>
    <t xml:space="preserve">Guided by our Taking Action for Reconciliation organizational plan, the Middlesex-London Health Unit (MLHU) continues to nurture relationships with the Chippewas of the Thames, Munsee-Delaware Nation, and Oneida Nation of the Thames. The MLHU’s Health Equity and Reconciliation Team (HEART) serves as the regular contact and liaison with the three key members of the three First Nations and Indigenous led organizations [N’Amerind Friendship Centre of London, Atlohsa Family Healing Services, and Southwest Ontario Aboriginal Health Access Centre (SOAHAC)]. During interactions with Indigenous interest holders and partners, HEART strives to:
•  Strengthen existing and emerging relationships: The relationship with Atlohsa Family Healing Services (Atlohsa) has been strengthened through regular conversations and collaboration. This relationship building has led to the MLHU’s January 2024 Board of Health meeting opening with a presentation from an Atlohsa colleague, as well as participation in and support for Atlohsa-led events during Indigenous Solidarity Day and the National Day for Truth and Reconciliation. The MLHU continues to work with Indigenous Health counterparts at organizations like the London Health Sciences Centre (LHSC). This relationship building has supported the MLHU in learning about Indigenous ceremonial practice policy development and making connections with Indigenous Elders. 
•  Support self-determination through respect, mutuality and recognition of uniqueness of each community: A Memorandum of Understanding (MOU) with the Oneida Nation of the Thames was developed to outline collaboration on case and contact management of infectious diseases including data sharing. The implementation of this MOU aims to advance Oneida’s capacity for self-determination as it relates to preventing and managing the spread of infectious diseases. Similar MOUs are being developed with Munsee-Delaware Nation and Chippewas of the Thames. Additionally, nurses and managers for Early Years Programs at Oneida Nation of the Thames and the MLHU are planning co-shadowing and knowledge exchange to increase mutual cultural awareness and the ability to better serve Indigenous mothers and children. 
•  Have timely communication, knowledge exchange, and coordination: Through regularly scheduled formal meetings with First Nation Health Centres —guided by a co-created Terms of Reference reviewed annually—the MLHU consistently shared information on public health interventions and other priority issues identified by First Nation partners. In addition, communication and processes are individualized to meet the needs of each Nation. 
In 2024, the MLHU continued to formalize the participation of urban Indigenous-led organizations in yearly planning processes. For example, mobile vaccination clinics were offered in coordination with partners such as N’Amerind Friendship Centre of London. The MLHU continues to seek regular input from local Indigenous organizations for respiratory season planning to ensure plans are coordinated with them and informed by their knowledge and expertise.   </t>
  </si>
  <si>
    <t xml:space="preserve">1b. Please provide examples of how the board of health supported the delivery of public health programs and services with Indigenous organizations/communities to help reduce health inequities. </t>
  </si>
  <si>
    <t xml:space="preserve">•  In 2024, the MLHU’s Vaccine Preventable Disease (VPD) team and three local First Nations Health Centres co-developed a protocol to support the implementation of the Immunization of School Pupils Act (ISPA) for students attending schools in London or Middlesex County and who live in one of the three First Nation communities. The protocol was designed to ensure the active participation of the First Nations Health Centres in the implementation process.
•  Aggregate reports on diseases of public health significance (DOPHS) were generated monthly by the Population Health Assessment and Surveillance (PHAS) team and distributed by the Health Equity and Reconciliation Team (HEART) to each First Nation Health Centre through a secure web-based platform. This work continues. 
•  Mobile vaccination clinics were organized for urban Indigenous community members to improve access to flu and COVID-19 vaccines. The VPD team delivered the mobile vaccination clinics. </t>
  </si>
  <si>
    <t xml:space="preserve">2a. Please provide further details on the agreements/informal relationship arrangements in place with Indigenous communities/organizations, if applicable. Does the board of health have an active agreement or arrangement that provides an Indigenous health service provider with user access to a provincial public health system (please indicate Yes or No)? 
</t>
  </si>
  <si>
    <t xml:space="preserve">No, the MLHU does not have an active agreement or arrangement that provides an Indigenous health service provider with user access to a provincial health system. </t>
  </si>
  <si>
    <t xml:space="preserve">2b. Please provide further details on the agreements/informal relationship arrangements in place with Indigenous communities/organizations, if applicable. Does the board of health have a data sharing agreement or arrangement with an Indigenous community, organization, or surveillance collaborative (please indicate Yes or No)?
</t>
  </si>
  <si>
    <t xml:space="preserve">Yes, a Memorandum of Understanding (MOU) has been co-developed between Oneida Nation of the Thames and the MLHU to outline the sharing of data and the joint responsibilities for the case and contact management of infectious diseases within Oneida's boundaries. </t>
  </si>
  <si>
    <t>2c. Please provide further details on the agreements/informal relationship arrangements in place with Indigenous communities/organizations, if applicable. Does the board of health have an agreement, arrangement or MOU with an Indigenous organization/community for shared programs or services and client referrals (please indicate Yes or No)?</t>
  </si>
  <si>
    <t>Yes, the MLHU is committed to supporting Indigenous partners build their capacity for self-determination related to public health. A highlight of this work has been the exploration of infectious disease control responsibilities. In collaboration with Oneida Health Centre partners, the MLHU has developed a memorandum of understanding (MOU) that outlines how the Oneida Health Centre and the MLHU will work together to share information and case contact management responsibilities to prevent the transmission of communicable diseases. In 2025, the MLHU is also working with Munsee-Delaware Nation and Chippewas of the Thames to develop similar MOUs.</t>
  </si>
  <si>
    <t>3a. Describe how health equity strategies and approaches were embedded into programs and services and how priority populations were identified to reduce health inequities in each of the following areas:
• Chronic Disease Prevention and Well-Being
• Food Safety
• Healthy Environments
• Healthy Growth and Development
• Immunization
• Infectious and Communicable Diseases Prevention and Control 
• Safe Water
• School Health
• Substance Use and Injury Prevention</t>
  </si>
  <si>
    <t>Policy work was initiated to identify Indigenous Communities and African, Caribbean and Black (ACB) communities as priority populations for all programs and services delivered by the MLHU. Operational planning processes were reestablished after the disruption of the pandemic. Teams focused on re-establishing pre-pandemic interventions and programming to baseline levels, but priority population modifications were not consistently applied. Work continues in 2025 to develop policies, procedures, and tools to standardize operational planning including modifications to serve priority populations.</t>
  </si>
  <si>
    <t>3b. Describe the challenges, if any, with embedding health equity strategies and approaches into programs and services for Indigenous communities.</t>
  </si>
  <si>
    <t>Lived experience within the organization is critical to delivering effective and culturally safe services to Indigenous Communities. However, there are two key barriers to leveraging this experience. First, Indigenous communities and organizations have limited capacity to engage with all parts of our public health agency. Additionally, Indigenous organizations have expressed having insufficient resources to both meet their mandates and collaborate with the MLHU. Second, the MLHU has faced challenges in hiring staff that identify as Indigenous. There is substantial competition across the health sector for professionals that identify as Indigenous. Nonetheless, the MLHU has established hiring processes and targets to increase Indigenous staff representation. We also anticipate overcoming substantial procedural barriers to systematically orienting service delivery to Indigenous populations in 2025.</t>
  </si>
  <si>
    <t>4. Based on the experience of your health unit during the pandemic, describe any lessons learned about the barriers to health equity faced by Indigenous communities that may continue to impact current/future Indigenous public health programs and services, and the steps being taken to ensure that these barriers are being addressed.</t>
  </si>
  <si>
    <t>Jurisdictional boundaries related to provincial and federal mandates are a barrier to data sharing and collaborative responses. Federal and provincial legislation governing health information, funding and systems do not permit easy collaboration between Indigenous and non-Indigenous public health agencies. First Nations partners have expressed a desire to have access to provincial public health systems that would empower them to fulfil their public health mandate. However, they do not have the resources or organizational capacity to sustain the use of these systems. Despite these challenges, through targeted collaboration based on the priorities of Indigenous partners, the MLHU is finding mechanisms to share data, co-develop protocols and Memorandums of Understanding (MOUs) to advance common public health mandates. 
Additionally, Indigenous partners expressed that recovery from the pandemic has been slow for their communities. Many health and social services have not been able to re-instate pre pandemic levels of service provision. One factor that has been identified repeatedly by all partner First Nations is an inability to hire and retain staff in their health and social service programs. The MLHU does our best to support within our mandate and liaise between Indigenous partners to find solutions to staffing shortages. Most solutions are temporary as the resource and staffing shortages reflect broader structural gaps experienced across First Nations and Indigenous-led organizations.</t>
  </si>
  <si>
    <t>5a. Did the board of health and staff participate in Indigenous cultural safety training and/or related learning initiatives? YES/NO</t>
  </si>
  <si>
    <t>Yes</t>
  </si>
  <si>
    <t xml:space="preserve">5b. Is the Indigenous cultural safety training a mandatory requirement for the board of health and staff? 
</t>
  </si>
  <si>
    <t xml:space="preserve">5c. Is an accredited Indigenous cultural safety training course or related resource currently offered on an ongoing basis by the board of health? </t>
  </si>
  <si>
    <t xml:space="preserve">MLHU continued to purchase 'vouchers' for staff training for both the San’yas Anti-Racism Indigenous Cultural Safety (ICS) training and its complementary Bystander to Ally training (BTA). </t>
  </si>
  <si>
    <t>6. Describe other measures taken to support program and service delivery with Indigenous communities and organizations in a culturally safe manner (e.g., creating safer spaces for Indigenous communities).</t>
  </si>
  <si>
    <t>The Nurse Family Partnership (NFP) and Early Years Group Program team initiated planning and collaboration for reciprocal shadowing between NFP nurses and nurses at the Oneida Health Centre. This work laid the foundation for mutual learning with the goal of increased cultural sensitivity and competency to better serve Indigenous clients. Planning remains underway. The Health Equity and Reconciliation Team (HEART) continues to develop relationships with Indigenous Elders and Practitioners to offer learning opportunities for MLHU staff.</t>
  </si>
  <si>
    <t>7. Describe how the board of health has engaged with Francophone communities and organizations and any strategies undertaken to increase or enhance the planning and delivery of programs and services for Francophone communities in your jurisdiction.</t>
  </si>
  <si>
    <t>The Health Equity and Reconciliation Team (HEART) continues to communicate and engage with Accès Franco-Santé London (AFSL) regularly to understand francophone needs in client facing services at the MLHU (e.g., delivery of mobile vaccination clinics). The MLHU provides interpretation services as needed. Communication Outreach activities for Early Years Childcare Providers (e.g., e-Newsletter, Alerts, and Notices) and School Communication Outreach activities are available in both English and French-language to service French-language communities, childcare centres, and district school boards.</t>
  </si>
  <si>
    <t>Effective Public Health Practice</t>
  </si>
  <si>
    <t>1a. Describe how the following activities informed program and service delivery in 2024: 
i) Program planning, evaluation and evidence-informed decision-making; 
ii) Research, knowledge exchange and communication; and,
iii) Quality and transparency.</t>
  </si>
  <si>
    <t>To support future program planning and evaluation-related work, the Intervention Description and Indicator Development (IDID) project was initiated in 2023. This project aims to identify common intervention descriptions that are used across the agency, while developing processes for routine monitoring and reporting of key performance indicators (KPIs). This work will, in turn, enable the MLHU to assess the impact, effectiveness, and efficiency of interventions and/or programs. Evidence-informed decision-making was further influenced by offering routine library services to MLHU staff and leaders, as well as the client health units of the Shared Library Services Partnership (SLSP) program.
A culture of quality and continuous improvement in programs, services, and public health practice was fostered through the implementation of medication and clinical incident reviews, documentation audits, professional practice evaluations, and the establishment of discipline-specific Communities of Practice.  Work also continued to refine and update organizational professional practice policies, procedures, and medical directives.</t>
  </si>
  <si>
    <t>1b. Do you have any evaluation, research results or lessons learned that you would like to share?  Please describe.</t>
  </si>
  <si>
    <t>Overall lessons learned continue to be captured through the routine close-out processes for various strategic projects, enabling the MLHU to continuously strengthen its ability to conduct successful and efficient projects. Formal program and intervention evaluations will commence (post-pandemic) in 2026 with the re-initiation of the Planning and Evaluation Framework (PEF).</t>
  </si>
  <si>
    <t xml:space="preserve">2a. Please provide the following information for the French Languages Services Community of Practice (FLS CoP) for 2024 (if applicable).
i) Total number of members registered.
ii) Number of new members in reporting period.  
iii) Number of collaboration document views (hits and visits) on the FLS CoP website.
iv) Number of new resources uploaded for sharing within the reporting period. 
v) Number of resources reviewed for quality control within the reporting period. </t>
  </si>
  <si>
    <t>Historically, the MLHU has not had a French Languages Services of Community Practice (FLS CoP). However, we are currently reviewing our French language service provision plan.</t>
  </si>
  <si>
    <t>2b. Provide a brief, high-level summary of activities completed in 2024 for the FLS CoP (if applicable).</t>
  </si>
  <si>
    <t>N/A</t>
  </si>
  <si>
    <t>2c. Based on your experiences with the FLS CoP, please share your learnings and perspectives regarding opportunities and barriers for developing and implementing a successful CoP (if applicable).</t>
  </si>
  <si>
    <t>Emergency Management Foundational Standard</t>
  </si>
  <si>
    <r>
      <rPr>
        <i/>
        <sz val="12"/>
        <rFont val="Calibri"/>
        <family val="2"/>
        <scheme val="minor"/>
      </rPr>
      <t xml:space="preserve">Emergency Management Planning Activities </t>
    </r>
    <r>
      <rPr>
        <sz val="12"/>
        <rFont val="Calibri"/>
        <family val="2"/>
        <scheme val="minor"/>
      </rPr>
      <t xml:space="preserve">
1. Provide a short description of emergency management integrated* planning activities conducted this year, including key community stakeholders and levels of government engaged, processes in place for recovering public health services identified as time-critical (similar to those identified in the Continuity of Operations Plans), key responses you coordinated, and changes implemented to your emergency management planning, practice and plans that resulted from recommendations included in your debriefs and/or after action reports. </t>
    </r>
    <r>
      <rPr>
        <i/>
        <sz val="12"/>
        <rFont val="Calibri"/>
        <family val="2"/>
        <scheme val="minor"/>
      </rPr>
      <t>(*Developed in collaboration with community stakeholders, other levels of government and other health system partners)</t>
    </r>
  </si>
  <si>
    <t>In 2024, integrated emergency management work involved further refinement of the MLHU Emergency Response Plan (ERP), which was re-vamped in 2023. This included engagement on the MLHU's roles and responsibilities with partners on the municipal Community Emergency Management Program Committees (CEMPC), which includes partners such as London Police, London Fire, and local hospitals. Work also began with leaders in 2024, in coordination with the re-developed MLHU Continuity of Operation Plan (COOP), on recommendations around processes for time-critical services (e.g., downtime procedures for teams, printing of key organizational policies, etc.). 
Of note, specific engagement with First Nations communities occurred in 2024.  Integration of planning activities included information sharing related to potential emergency hazards through resource dissemination (e.g., Solar Eclipse resources), and engagement on air quality, wildfire and pandemic planning. Additional efforts toward early relationship-building for emergency preparedness included confirming Emergency Management (EM) contacts in each First Nation community for the MLHU ERP.
Lessons learned from COVID-19 also continued to be integrated into the MLHU Emergency Management program. Meetings continued to be held with municipal partners on our findings from COVID-19 debriefing meetings (in 2023) in order to validate the findings. Additionally, in light of these findings, initial meetings to receive buy-in to establish the Middlesex-London Health System Emergency Management Table (MLHSEMT) occurred throughout 2024. The goal of this group is to improve role clarity, communication, and coordination around health emergencies. Representation for this group will include key healthcare partners, including local municipalities, hospitals, primary care (e.g., London-Middlesex Primary Care Alliance), First Nations Communities, Long-Term Care sector, Ontario Health West, and Middlesex-London Ontario Health Team. The MLHSEMT will act as a key venue for emergency management integrated planning activities for the MLHU in the future.</t>
  </si>
  <si>
    <r>
      <rPr>
        <i/>
        <sz val="12"/>
        <rFont val="Calibri"/>
        <family val="2"/>
        <scheme val="minor"/>
      </rPr>
      <t>Health Assessment, Awareness, and Surveillance Activities</t>
    </r>
    <r>
      <rPr>
        <sz val="12"/>
        <rFont val="Calibri"/>
        <family val="2"/>
        <scheme val="minor"/>
      </rPr>
      <t xml:space="preserve">
2. Provide a short description of activities/processes the board of health conducted to (1) identify public health risks, hazards and impacts; potential disruptions to public health service delivery; and, threats to continuity of operations; and, (2) provide a public health perspective to other hazard awareness and risk assessment processes conducted in your area/region.</t>
    </r>
  </si>
  <si>
    <t>1)  The MOH provides updates to the MLHU Board of Health at each meeting to identify these items, accomplished partially through consultation and monthly surveillance with various internal program areas (i.e., Infectious Disease Control, Sexual Health). Emergency Management, through participation at the monthly Infectious Disease Control program committee, received updates on public health risks and threats to continuity of operations. Engagement with corporate teams (e.g., Human Resources, Information Technology) also supported awareness of risks to the MLHU that are threats to continuity of operations, such as the prioritization of development of a MLHU Labour Disruption Plan for early 2025, in light of union negotiations.
2) The MLHU continues to review and participate in updating the Hazard Identification and Risk Assessment (HIRA) document provided by the City of London and the County of Middlesex. Emergency Management also continues to collaborate internally with other MLHU teams [i.e., teams in the Environmental Health, Infectious Disease and Clinical  Services (EHIDCS) Division], such as during the development of the MLHU Continuity of Operations Plan (COOP) to define MLHU's time-critical work. Engagement with these programmatic teams in emergency management work increases awareness of the variety and scale of potential future emergencies.</t>
  </si>
  <si>
    <r>
      <rPr>
        <i/>
        <sz val="12"/>
        <rFont val="Calibri"/>
        <family val="2"/>
        <scheme val="minor"/>
      </rPr>
      <t>Communication and Notification</t>
    </r>
    <r>
      <rPr>
        <sz val="12"/>
        <rFont val="Calibri"/>
        <family val="2"/>
        <scheme val="minor"/>
      </rPr>
      <t xml:space="preserve">
3. Provide a short description of (1) 24/7 notification protocols available for communication with board of health staff, community partners, and governmental bodies, developed and maintained by the board of health, including main modes of contact available for the medical officer of health; and, (2) communication modes used to disseminate information regarding hazards to the board of health, staff and other relevant community partners (e.g., Emergency Management Communications Tool, social media, news, media).</t>
    </r>
  </si>
  <si>
    <t>1) The on-call system for the MOH using AnswerPlus provides 24/7 coverage, and a manager on-call system is available for any hours where staff are on call. Additionally, the RAVE Mobile Safety system was implemented in 2023, and is currently maintained in partnership between Emergency Management and Occupational Health and Safety. In combination with the on-call processes, RAVE facilitates mass notification via email and text to all staff in the event of an emergency or disruption. Lastly, discussions continued in 2024 with municipal partners, such as the City of London, to confirm that local mass notification systems to the public (i.e., Alert London) could be used in the event of an urgent public health emergency (e.g., boil water advisory).
2) Social media, news (media releases, public serve announcements); all staff emails; online weekly town halls for all staff, led by MOH and CEO; webinars for health care providers were happening bi-weekly, and now occur approximately monthly; various newsletters are available for community partners (e.g., Healthcare Provider Outreach newsletter); and, where relevant hazards are communicated (e.g., guidance on measles).</t>
  </si>
  <si>
    <t>4. Does the board of health’s 24/7 notification process include the availability of the medical officer of health?</t>
  </si>
  <si>
    <r>
      <rPr>
        <i/>
        <sz val="12"/>
        <rFont val="Calibri"/>
        <family val="2"/>
        <scheme val="minor"/>
      </rPr>
      <t>Learning and Practice</t>
    </r>
    <r>
      <rPr>
        <sz val="12"/>
        <rFont val="Calibri"/>
        <family val="2"/>
        <scheme val="minor"/>
      </rPr>
      <t xml:space="preserve">
5. Provide a short description of emergency management learning opportunities delivered to board of health staff, including the activities you conducted to practice emergency planning and 24/7 notification procedures (e.g., general response plans, etc.) either as part of training, an exercise, a response or recovery.</t>
    </r>
  </si>
  <si>
    <t>In 2024, the Emergency Management program continued to facilitate the Incident Management Team (IMT) training program that is included in the new MLHU Emergency Response Plan. Through the ERP, training opportunities were offered for key leadership and administrative staff (e.g., Basic Emergency Management, Incident Management System, Scribe Training), and will continue to be tracked through our Human Resources Information System (HRIS). The Emergency Management internal SharePoint site for MLHU staff was also updated and promoted. This update included the creation of a comprehensive list of resources for public health professionals to better understand the role of emergency management in public health, availability of our community partner's emergency response plans, and a new section for the IMT, where pertinent documents can be accessed to support planning, documentation and role clarity during emergency response situations.
An Emergency Preparedness Week presentation and safety walkthrough was also delivered to MLHU staff in May 2024, in collaboration with Occupational Health and Safety for Safety &amp; Health Week. In August 2024, the MLHU participated in the regional Southwest Respiratory Simulation Exercise and facilitated an additional exercise for long-term care partners in the Middlesex-London region to assess preparedness for the 2024-25 respiratory season (September 2024). Lessons learned were documented and shared back with the Ministry of Health and key partners who participated in the exercise. Internal mass notification procedures were tested through a fire drill in October 2024. Lastly, MLHU emergency management leads (MOH, AMOH) and public health inspectors (PHI's) participated in local exercises with municipal partners, including support for the operations of establishing local reception centres.</t>
  </si>
  <si>
    <t>Program Standards</t>
  </si>
  <si>
    <t>Chronic Disease Prevention and Well-Being Program Standard</t>
  </si>
  <si>
    <t xml:space="preserve">1a. Describe the program of public health interventions that was implemented. Please identify the specific requirements under the OPHS that the program addressed (e.g., topics of consideration). Include a linkage to how this intervention addressed community needs and priorities.  </t>
  </si>
  <si>
    <t>The Chronic Disease Prevention and Well-Being Program Standard included the following nine programs in 2024: (1) Menu Labelling, (2) Non-Mandatory Oral Health Programs, (3) Ontario Seniors Dental Care Program, (4) Tanning Beds, (5) Ultraviolet Radiation and Sun Safety, (6) Physical Activity and Sedentary Behaviours, (7) Food Systems and Nutrition, (8) General Mental Health Promotion, and (9) Perinatal Mental Health Promotion.
----------
(1) Menu Labelling
The Menu Labelling Program was addressed through implementation of the following intervention:
Inspections
• The Middlesex-London Health Unit (MLHU) supports the Healthy Menu Choices Act (HMCA), 2015, by enforcing menu labeling requirements in food service premises. This includes ensuring that calorie information is clearly displayed on menus and menu boards, along with contextual statements about daily caloric needs, to assist consumers in making informed dietary choice. 
• Public Health Inspectors at the MLHU are responsible for monitoring compliance with the HMCA and responding to reported violations. This work supports the MLHU's broader commitment to promoting healthy eating habits and preventing chronic diseases in the community. In 2024, the MLHU maintained an inventory of premises to comply with the HMCA and conducted complaint-based inspections when concerns were reported.
----------
(2) Non-Mandatory Oral Health Programs
The Non-Mandatory Oral Health Program was addressed through implementation of the following intervention:
Clinical Service Delivery
• In 2024, the MLHU continued to deliver our daycare screening and fluoride varnish program as part of our commitment to early childhood oral health. A total of 1,299 fluoride applications were administered to children across 13 participating daycares throughout the year. These daycares were strategically selected based on their proximity to elementary schools with high Child Urgent Care (CUC) rates. The goal of the program is to provide preventative dental care at an early age and help reduce the prevalence of urgent dental needs among school-aged children.
----------
(3) Ontario Seniors Dental Care Program
The Ontario Seniors Dental Care Program program was addressed through implementation of the following interventions:
Clinical Service Delivery
• In 2024, the MLHU fully implemented all components of the Ontario Seniors Dental Care Program (OSDCP) across both clinic office locations in London and Strathroy. 
• Eligible patients were provided with the full range of services outlined in the OSDCP service schedule. To ensure comprehensive care, the MLHU partnered with community providers to deliver specialized treatments such as oral surgery, endodontics, and dentures. 
• These collaborations helped expand access and improve the continuity of care for seniors throughout the region.
Communication and Social Marketing
• A press release was issued, leading to two radio interviews where we discussed the expansion of the dental clinic at our London office and highlighted the successful reduction of our waiting list.
In Q4 MLHU launched an extensive communications campaign promoting the OSDCP incluidng transit ads, online ads, radio print and earned media. 
3 presentations done to newcomer organizations to teach about oral hygiene and provide patient navigation for the OSDCP to ensure access to care 
13 presentations provided to various community groups such as seniors groups, YMCA moms groups, and neighbourbouhood resrouce centers to promote the OSDCP as well as our HSO/PSO services 
----------
(4) Tanning Beds
The Tanning Beds program was addressed through implementation of the following interventions:
Communication and Social Marketing
• Information for tanning bed operators was made available on the Middlesex-London Health Unit (MLHU) website.
Inspections
• The MLHU continued to conduct inspections of new personal service settings that offer tanning bed services, as mandated by the City of London’s licensing by-law.
Investigations
• The MLHU continued to investigate complaints related to potential infection prevention and control (IPAC) lapses in tanning bed service establishments.
----------
(5) Ultraviolet Radiation and Sun Safety
The Ultraviolet Radiation and Sun Safety program was addressed through implementation of the following intervention:
Communication and Social Marketing
• Information about sun safety and the health risks associated with unprotected over exposure to UVR (natural and tanning bed use) was available on the Middlesex-London Health Unit (MLHU) website.
• Tailored/targeted information about sun safety, UVR protective behaviours, and skin cancer screening was disseminated through the MLHU's Healthcare Provider and Early Years Communication Outreach strategies.
• Sun safety and UVR protective behaviour messaging was integrated into MLHU-issued Extreme Temperature Alerts.
• Sun safety and UVR protective behaviour messaging was promoted in schools in the spring in preparation for the summer months and outdoor school events such as track and field.
----------
(6) Physical Activity and Sedentary Behaviours
The Physical Activity and Sedentary Behaviour program was addressed through implementation of the following interventions:
Healthy Public Policy Development
• In 2024, the MLHU supported the development of the City of London's Mobility Master Plan, with a focus on promoting active transportation to support physical activity.
Community and Partner Mobilization
• The MLHU was a lead in facilitating the ongoing collaboration and planning of the Active and Safe Routes to School Committee and the London-Middlesex Road Safety Committee. There was an increased emphasis on integrating the work of these committees with our municipal partners and school boards. 
Communication and Social Marketing
• Information about pedestrian and vehicular road safety, and the health benefits of active transportation was made available on the Middlesex-London Health Unit (MLHU) website, and integrated into social media posts targeted to school populations.
----------
(7) Food Systems and Nutrition
The Food Systems and Nutrition program was addressed through implementation of the following interventions:
Healthy Public Policy Development
• Policy support was completed for a national school food program and a national guaranteed livable basic income to address food security and insecurity concerns.  
Community and Partner Mobilization
• The MLHU continued to provide registered dietitian and backbone support for the Middlesex-London Food Policy Council and engaged in the development of a new strategic plan. 
• Support also continued for the the community's Harvest Bucks Program (food vouchers, Good Food Boxes, pop-up markets) by mobilizing partners and providing backbone support in planning, implementation, and evaluation.  
• Worked with local schools boards to create and disseminate a food security toolkit to help school administrators continue existing breakfast programs and start new ones. 
• Worked with local schools boards to offer food neutrality training sessions.
Communication and Social Marketing
• Information on food systems and nutrition was made available the Middlesex-London Health Unit (MLHU) website.
• Tailored/targeted information about food neutrality and responsive feeding was disseminated through the MLHU's Early Years Communication Outreach strategy.
• Updated and disseminated information about school nutrition grant programs and the process for applying for grant funding.
Surveillance
• In 2024, data analysis and reporting were completed to support the costing of the Nutritious Food Basket. The information was shared with municipal and community partners.  
-----------
(8) General Mental Health Promotion
The General Mental Health Promotion program was addressed through implementation of the following interventions:
Healthy Public Policy Development
• In 2024, a literature review was completed on the mental health impacts of social media use for children and youth. 
Community and Partner Mobilization
• Continued support and guidance were provided to local children and youth networks, including the Age Friendly London Network, the Child and Youth Network, and the Middlesex Children's Services Network. The MLHU contributed to the development of community priorities and action plans.  
Communication and Social Marketing
• The integration of mental health promotion messaging can be seen through the content available on the Middlesex-London Health Unit (MLHU) website.
• The School Health Team implemented a universal communication strategy, sharing key public health and topic-specific information with all elementary schools across the region.
• The School Health Team worked with staff in secondary schools to display and promote health messages in schools and on social media.
Education and Skill Building
• In 2024, the MLHU created, reviewed and provided easily accessible evidence-based curriculum supports for schools.
• Partnered with School Mental Health Ontario (SMHO) and local school boards to support the planning and implementation of SMHO resources.
• Partnered with our Indigenous schools and secondary schools to run small group series such as Healthy Relationships Plus Program and Food4Thought.
Clinical Services Delivery
• School nurses provided targeted support in secondary schools, helping students navigate and engage with positive mental health promotion strategies (e.g., topics addressed included coping strategies, sleep, nutrition, physical activity, belonging).
-----------
(9) Perinatal Mental Health Promotion
The Perinatal Mental Health Promotion program was addressed through implementation of the following interventions:
Clinical Service Delivery
• Perinatal mental health screening and assessments were conducted by PHNs during the pre- and post-natal periods at established intervals and as needed, within the Healthy Babies Healthy Children (HBHC) and Nurse Family Partnership (NFP) programs. PHNs implemented strategies and activities to promote positive mental health, including cognitive behavioural interventions, Promoting Maternal Mental Health During Pregnancy activities, Partners in Parenting Education (PIPE) activities, and made community referrals as appropriate.
Education and Skill Building
• Mental health content was delivered as part of the Smart Start for Babies (SSFB) group prenatal program. Clients also had the opportunity to connect one-on-one with a PHN for focused support and referral to community resources. 
• Perinatal mental health screens were completed by PHNs with clients who called the Healthy Growth and Development phone line for support, as appropriate. Referrals were made as needed, including to home visiting services and other community resources.
Communication and Social Marketing
• Information about perinatal mental health promotion was integrated into the information promoting available perinatal programs and services on the Middlesex-London Health Unit (MLHU) website. 
-----------</t>
  </si>
  <si>
    <t xml:space="preserve">1b. Describe how mental health promotion was addressed, including specific approaches (e.g., embedding strategies and approaches across programs and services, identifying and targeting priority populations, offering programs and services in a range of settings and across the life course, implementing whole population and community-based interventions, engaging in multi-sector collaboration). </t>
  </si>
  <si>
    <t xml:space="preserve">Mental health promotion was addressed in the following programs within the Chronic Disease Prevention and Well-Being Program Standard:
Non-Mandatory Oral Health Programs
• Daycare screenings and fluoride applications help identify and treat dental issues early in a child's life, reducing pain and discomfort that can affect concentration and mood. They also improve children's self-esteem by addressing visible dental problems that might cause embarrassment or bullying. By preventing school absences and promoting positive health habits in a familiar setting, these screenings support emotional stability and reduce anxiety. Additionally, they can uncover broader health or social concerns, leading to early intervention and better overall mental well-being.
--------
Ontario Seniors Dental Care Program
• Many psychiatric disorders, such as severe mental illness and eating disorders, are linked with oral health concerns such as dental caries and periodontitis. When left untreated, these oral health concerns can lead to tooth loss. Individuals with mental illness are 2.7 times more likely to lose all their teeth compared to the general population. Poor oral health can also impact eating and speech, contributing to social and psychological challenges. 
• Additionally, the Oral Health and Clinical Support Services Team recognizes that more than one half of the population has some anxiety about visiting the dentist. In response, the team used a client-centered approach and worked diligently to create a welcoming and supportive environment for all patients.
----------
Physical Activity and Sedentary Behaviours
• The benefits of physical activity on overall mental wellness is well documented. General health promotion messaging and the positive impact that regular physical activity has on mental health is embedded within active living content available on the Middlesex-London Health Unit (MLHU) website.  
 --------
Food Systems and Nutrition
• Food security is a foundational pillar of mental wellness; lack of food security leads to the elevation of mental health risks including depression, anxiety, and trauma. 
• Messaging and curriculum content that explains the linkages between food security, food neutrality, and mental wellness was integrated into the interventions noted above. 
• Tailored information about food neutrality was integrated into content disseminated through the MLHU's Early Years Outreach strategy, including articles and links to resources in e-Newsletters to Early Years' Professionals, and content provided to Family Centre System partners for their community e-blast.   </t>
  </si>
  <si>
    <t>Healthy Environments Program Standard</t>
  </si>
  <si>
    <r>
      <t xml:space="preserve">1. Describe the program of public health interventions that was implemented and how environmental strategies and approaches in accordance with the </t>
    </r>
    <r>
      <rPr>
        <i/>
        <sz val="12"/>
        <rFont val="Calibri"/>
        <family val="2"/>
        <scheme val="minor"/>
      </rPr>
      <t>Healthy Environments and Climate Change Guideline, 2018</t>
    </r>
    <r>
      <rPr>
        <sz val="12"/>
        <rFont val="Calibri"/>
        <family val="2"/>
        <scheme val="minor"/>
      </rPr>
      <t xml:space="preserve"> (or as current), were embedded into the program to promote healthy built and natural environments.</t>
    </r>
  </si>
  <si>
    <t xml:space="preserve">The Healthy Environments Program Standard included the following three programs in 2024: (1) Health Hazards, (2) Healthy Environments and Climate Change, and (3) Active Transportation and Built Environment.
 ----------
(1) Health Hazards Program
The Health Hazards Program was addressed through implementation of the following interventions:
Communication and Social Marketing
• The MLHU communicates strategies to help promote safe environments through consultation work with community partners, partner agencies and the general public. In 2024, we provided a summary risk assessment pertaining to potential health risks from the city landfill in south London.  
• The MLHU amplifies heat warnings and Air Quality Health Index (AQHI) advisories from Environment and Climate Change Canada (ECCC), and issues MLHU Cold Weather Alerts to inform the community about the health risks associated with extreme temperatures and poor air quality. Information continued to be shared through the MLHU website and in direct consultation with Environmental Public Health staff at the MLHU.  
Inspections
• MLHU completed inspections of provincially licensed group homes and congregate living environments upon request from operators. 
Investigations
• MLHU routinely conducts identification, risk assesment, and investigation work upon receiving reports of health hazards.  In 2024, MLHU was involved in investigating health concerns related to outdoor and indoor air quality.
----------
(2) Healthy Environments and Climate Change Program
The Healthy Environments and Climate Change program was addressed through implementation of the following interventions:
Healthy Public Policy Development
• A maximum indoor air temperature policy position was developed and shared with municipal partners. An evidence review was completed on the health effects of extreme heat.  
Community and Partner Mobilization
• The Middlesex-London Health Unit (MLHU) joined the 2024 Tamarack Climate Transitions Cohort to support local community action on climate change. In partnership with the City of London, we engaged community organizations around the implementation of the Community Emergency Action Plan.  
Communications and Social Marketing
• Information regarding healthy environments and climate change was made available on the Middlesex-London Health Unit (MLHU) website.
• Tailored/targeted information about the health impacts of extreme heat was disseminated through the MLHU's Healthcare Provider and Early Years Communication Outreach strategies.
• Extreme Temperature Alerts were issued by the MLHU.
 ----------
(3) Active Transportation and Built Environment
The Active Transportation and Built Environment program was addressed through implementation of the following interventions:
Healthy Public Policy Development
• In 2024, the MLHU supported the development of the City of London's Mobility Master Plan and developed resources to articulate MLHU's role in the municipal planning process.
Community and Partner Mobilization
• The MLHU was a lead in facilitating the ongoing collaboration and planning of the Active and Safe Routes to School Committee and the London-Middlesex Road Safety Committee. There was increased emphasis on integrating the work of these committees with our municipal partners and school boards. 
Communications and Social Marketing
• Information regarding active transportation and the built environment was made available on the Middlesex-London Health Unit (MLHU) website.
</t>
  </si>
  <si>
    <t>Healthy Growth and Development Program Standard</t>
  </si>
  <si>
    <t xml:space="preserve">The Healthy Growth and Development Program Standard included the following five programs in 2024: (1) Early Childhood Development, (2) Healthy Pregnancies, (3) Healthy Sexuality, (4) Infant Nutrition, and (5) Preconception Health.
----------
(1) Early Childhood Development
The Early Childhood Development program was addressed through implementation of the following interventions:
Clinical Service Delivery
• The Healthy Babies Healthy Children (HBHC) program continued to screen pregnant individuals and families with children up to school entry. Following eligibility criteria, home visiting services were offered to families confirmed with risk, including service coordination and referrals to community programs and services.
• Nurse Family Partnership (NFP) PHNs continued to conduct developmental screening according to the NFP program schedule and as needed from infancy to program completion at age two. Recommendations related to child development were provided to parents and referrals to community agencies were completed where warranted. NCAST Parent-Child Interaction Scales and Partners in Parenting Education (PIPE) activities continued to be completed with clients. 
Communication and Social Marketing
• Information regarding early childhood development was made available on the Middlesex-London Health Unit (MLHU) website.
• Tailored/targeted information was disseminated through the MLHU's Healthcare Provider and Early Years Communication Outreach strategies.
Education and Skill Building
• The Healthy Growth and Development phone line provided clients with access to PHNs who provided appropriate health teaching on topics related to the early years including Perinatal Mental Health (PMH) screening and community resources. PHNs also completed referrals to the HBHC, Smart Start for Babies and NFP programs. 
• While the Smart Start for Babies (SSFB) program has a primary prenatal focus, curriculum content related to early child development including Bringing Baby Home, Breastfeeding, and As your Baby Grows continued to be provided to participants. Facilitation of warm transfers to postpartum community supports were completed based on nursing assessment (e.g., HBHC program, Family Centres/Early ONs).
Healthy Public Policy Development
• A literature review was completed on the mental health impacts of social media use for children and youth. 
----------
(2) Healthy Pregnancies
The Healthy Pregnancies program was addressed through implementation of the following interventions:
Clinical Service Delivery
• The Healthy Babies Healthy Children (HBHC) program continued to complete prenatal HBHC screens and provide the HBHC program for pregnant clients confirmed with risk. In-home prenatal Smart Start for Babies was offered for clients unable to attend in person classes in Middlesex-London. 
• The Nurse Family Partnership (NFP) program continued to be delivered to eligible individuals with program entry prior to 28 weeks gestation. Focused efforts were made in 2024 to shift referrals and program entry earlier in pregnancy to maximize program benefit, with a target of 16 weeks gestation. 
Education and Skill Building
• The Smart Start for Babies (SSFB) program continued to offer in-person classes with a primary focus on pregnancy health-related topics. Specific focus was placed on prenatal nutrition through education, hands-on food skill building and the provision of healthy food, prenatal vitamins, and $25 food vouchers to clients at each session they attended. Cross team referrals to NFP and HBHC programs were completed for clients who would benefit from additional support.  
• Free prenatal e-learning continued to be made available to all pregnant individuals in Middlesex-London through the InJoy platform.
Communication and Social Marketing
• Information regarding healthy pregnancies was available on the Middlesex-London Health Unit (MLHU) website.
• Tailored/targeted information was disseminated through the MLHU's Healthcare Provider and Early Years Communication Outreach strategies. 
----------
(3) Healthy Sexuality
The Healthy Sexuality program was addressed through implementation of the following interventions: 
Clinical Service Delivery
• School nurses provided targeted support in secondary schools, helping students navigate sexual health needs (e.g., birth control, STI testing, consent, options clinic). Condoms were accessible by all students.
• The Birth Control Clinic provided birth control counselling, access to low cost contraception, low or no cost emergency contraception, and cervical screening to women under 50 years of age. In 2024, the clinic served 1,498 clients. 
• The Sexually Transmitted Infections (STI) Clinic continued to provide free STBBI testing and treatment along with free condoms. In total, 4,773 clients were served in 2024. 
• Planning for Pride Weekend (July 19–21, 2024) included printing promotional materials (i.e., sexual health clinic bookmarks, Get a Kit and Online booking promotional cards with QR codes) and creating a Questions for Pride Wheel. 
Education and Skill Building
• Created, reviewed and provided easily accessible evidence-base curriculum supports for schools.
• Sexual Health resources were updated, and presentations were made available for the public to access. 
• Sexual Health Awareness Week took place the week of February 12, 2024. Events included Health Fairs at Fanshawe College, Western University and Youth Opportunities Unlimited (YOU). The focus was to reach the taret population of individuals aged 15-29 who are at risk for STBBI's, and to increase awareness of contraception use and MLHU Sexual Health services. 
• Pride Events were also attended in July 2024 to promote clinical services and provide sexual health education.
Communication and Social Marketing
• Information regarding healthy sexuality was available on the Middlesex-London Health Unit (MLHU) website.
• Tailored/targeted information was disseminated through the MLHU's Healthcare Provider Strategy.
• School nurses worked with staff in secondary schools to display and promote health messages in schools and on social media.
• An evidence review was completed to inform the development of a comprehensive social marketing and community partner engagement strategy to address the rising rates of syphilis, including congenital syphilis. 
• A social marketing campaign strategy was piloted in Q4 to generate lessons learned to apply to 2025 strategy development.   
Health Resource Inventory Management
• In 2024, a total of 949 low-cost contraceptives and emergency contraceptives were distributed to clients. Additionally, there were over 60 orders of STBBI medication (Bicillin, Azythromycin, and Ceftriaxone) from health care providers in 2024.
----------
(4) Infant Nutrition
The Infant Nutrition program was addressed through implementation of the following interventions:
Clinical Service Delivery
• Nurse Family Partnership (NFP) PHNs supported families in making informed infant feeding decisions through one-to-one client support, both prenatally and postnatally, based on the age and developmental stage of the child. Breastfeeding support was provided, along with information on breastmilk substitutes where applicable, and guidance on the introduction of solid foods. Vitamin D supplements for infants were provided to breastfeeding clients with financial need.  
• The Healthy Babies Healthy Children (HBHC) program provided comprehensive infant feeding support including breastfeeding home visits to clients experiencing breastfeeding challenges.
Education and Skill Building
• The Smart Start for Babies (SSFB) prenatal program provided pre-natal education, resources and anticipatory guidance to participants regarding infant nutrition, with a focus on preparation for breastfeeding. Samples of vitamin D supplements for infants were provided to clients who voiced intention to breastfeed. Prenatal clients who voiced that they did not intend to breastfeed were provided with information regarding infant formula by a PHN on a 1:1 basis in accordance with MLHU infant feeding guidelines. 
• Healthy Babies Healthy Children (HBHC) PHNs delivered the Healthy Growth and Development phone line, which provided breastfeeding and infant feeding education and information about community supports. Referrals to in-person home visiting services were completed for clients with breastfeeding and infant feeding challenges.
Communication and Social Marketing
• Information regarding infant nutrition was made available on the Middlesex-London Health Unit (MLHU) website.
• Tailored/targeted information was disseminated through the MLHU's Healthcare Provider and Early Years Communication Outreach strategies.
• Videos were created to promote the importance of breastfeeding and to highlight tools, resources, and services available to support success in breastfeeding. These were posted on the MLHU's social media platforms.
----------
(5) Preconception Health
The Preconception Health program was addressed through implementation of the following intervention:
Communication and Social Marketing
• Information regarding preconception health was made available on the Middlesex-London Health Unit (MLHU) website.
</t>
  </si>
  <si>
    <t xml:space="preserve">Mental health promotion was addressed in the following programs within the Healthy Growth and Development Program Standard:
Early Childhood Development
• The first five years of life are crucial for brain development; mental health challenges significantly impact a child's ability to learn, form social connections and healthy relationships. Early childhood development programs continued to promote positive parenting practices, resiliency skills, coping strategies, and ways to nurture secure, healthy relationships.  
--------
Healthy Pregnancies
• General mental health promotion and wellness messaging and curriculum content has been integrated into prenatal programming to provide expectant mothers with the tools and resources necessary to support their mental well-being during pregnancy. 
• Clinical services interventions continued to be delivered in a safe and non-judgmental environment, where women feel comfortable discussing their mental health.  Mental health services are promoted to all clients and integrated into their care plans. 
--------
Healthy Sexuality
• Mental health is an integral component of healthy sexuality education in schools, as it helps students develop the skills needed to build respectful relationships, make informed decisions, and navigate complex feelings and situations. School nurses addressed  topics such as consent, self-esteem, identity, and communication.  In all sexual health situational supports and curriculum-related activities, nurses embed a mental health lens to ensure students feel safe, supported, and empowered to explore and understand their sexuality in a positive and inclusive way.  
• A mental health lens is applied to the healthy sexuality content available on the MLHU website and was factored into the content and messaging for the social marketing campaign pilot. 
--------
Infant Nutrition
• Mental health, wellness and infant nutrition are closely interconnected, with each influencing maternal and infant health outcomes. These connections span from prenatal mental health through postpartum experiences, impacting feeding practices, nutritional status, and long-term developmental outcomes for the infant. The Healthy Babies Healthy Children (HBHC) program provided eligible prenatal clients with home visits that included health teaching on infant feeding, aligned with client-identified goals. Home visits and telephone support were also provided for clients struggling with breastfeeding challenges and those requiring any additional feeding health teaching (e.g., introduction of solids). 
--------
Preconception Health
• There are several important linkages between mental health promotion and preconception health. Poor mental health can negatively impact physical activity, nutrition, substance use, and sleep. Societal expectations related to parenthood and conception can also negatively impact mental health and wellness. Taking an intentional approach to the language that we use on the MLHU website and in our program materials, factoring in socioeconomic and cultural factors, helps to ensure that we are integrating mental health promotion and wellness into the content that we share via the website and on our social media channels. </t>
  </si>
  <si>
    <t>School Health Program Standard</t>
  </si>
  <si>
    <r>
      <t xml:space="preserve">1. Describe the program of public health interventions that was implemented and how the board of health offered support to school boards and schools to assist with the implementation of health related curricula and health needs in schools, as outlined in the </t>
    </r>
    <r>
      <rPr>
        <i/>
        <sz val="12"/>
        <rFont val="Calibri"/>
        <family val="2"/>
        <scheme val="minor"/>
      </rPr>
      <t>School Health Guideline, 2018</t>
    </r>
    <r>
      <rPr>
        <sz val="12"/>
        <rFont val="Calibri"/>
        <family val="2"/>
        <scheme val="minor"/>
      </rPr>
      <t xml:space="preserve"> (or as current).</t>
    </r>
  </si>
  <si>
    <t xml:space="preserve">The School Health Program Standard included the following four programs in 2024: (1) Healthy Smiles Ontario, (2) Oral Health Assessment and Surveillance, (3) Immunization for Children in Schools and Licensed Child Care Settings, and (4) Comprehensive School Health.
----------
(1) Healthy Smiles Ontario Program
The Healthy Smiles Ontario Program was addressed through implementation of the following intervention:
Clinical Service Delivery
• The Emergency and Essential Services Stream (EESS) screening was offered approximately 4 days a week in 2024 totaling 835 screenings. EESS is available for individuals to access in both our London and Strathroy locations. Preventative Services Ontario (PSO) appointments were offered daily in both the Strathroy and London locations. 
Communication and Social Marketing
• For Oral Health Month, The OHCSS Team in conjunction with Communications launched a social media engagement campaign to educate the community on proper oral hygiene practices. We also hosted an interactive contest featuring a quiz that tested knowledge and debunked common myths about oral care. Additionally, the OHCSS Team contributed an article to a local magazine to further promote awareness and the importance of maintaining good oral health.
Education and Skill Building
• Presentations were made at both of our Indegenous schools to teach children about oral hygiene
13 presentations provided to various community groups such as YMCA moms groups, and neighbourbouhood resrouce centers to provide patient navigation for HSO/PSO services and promote the importance of dental care.
----------
(2) Oral Health Assessment and Surveillance
The Oral Health Assessment and Surveillance Program was addressed through implementation of the following intervention:
Clinical Service Delivery
• During the 2023-2024 school year, the Middlesex-London Health Unit (MLHU) screened 100% of mandated schools as well as our two Indigenous schools and some private schools. In total, 20,140 children were screened, and 2,356 were identified with urgent oral health conditions. 
----------
(3) Immunization for Children in Schools and Licensed Child Care Settings
The Immunization for Children in Schools and Licensed Child Care Settings Program was addressed through implementation of the following interventions:
Investigations
• Immunization records were reviewed for students in elementary and secondary schools and notices were sent to parents/guardians for students with missing immunization information, according to the Immunization of Schools Pupils Act (ISPA). Extra ISPA clinics were set up, including walk-in immunization clinics for priority populations. All students in grade 7 and 8 were offered HepB, HPV and Men-ACYW-135 vaccines at school, with additional MLHU clinics being offered for those who missed the school clinics.
Surveillance
• All students in elementary and secondary schools underwent full screening surveillance and suspension enforcement, according to the Immunization of Schools Pupils Act (ISPA). 
----------
(4) Comprehensive School Health
The Comprehensive School Health program was addressed through implementation of the following interventions:
Clinical Services Delivery
• School nurses provided targeted one-to-one clinical support in secondary schools, helping students navigate key health concerns during the adolescent period.
Community and Partner Mobilization
• At the school level, comprehensive school assessments were conducted to identify existing strengths, opportunities for growth, and key priority areas. Based on these findings, PHNs worked with school staff to develop and implement a tailored Comprehensive School Health Action Plan to address areas of need.
• At the school level, public health staff worked with school staff to run health promotion activities targeted at increasing school culture and student sense of belonging.
• At the board level, public health staff worked with school board staff to identify priority areas and plan for an evidence-based, whole-school approach to health and well-being.
• Continued to support and provide direction to local children and youth networks (Age Friendly London and Child and Youth Networks, Middlesex Children's Services Network). Contributed to the development of community priorities and action plans.  
Education and Skill Building
• Ongoing support was offered for health-related curriculum consultation and support, with a focus on topics such as healthy sexuality and relationships, as well as substance use and harm reduction. 
Communication and Social Marketing
• The School Health Team implemented a universal communication strategy, sharing key public health and topic specific information with all elementary schools across the region.
• The School Health Team worked with staff in secondary schools to display and promote health messages in schools and on social media.
• Information about school health and resources for school use was made available on the MLHU website.
</t>
  </si>
  <si>
    <t xml:space="preserve">2. Describe how mental health promotion was addressed, including specific approaches (e.g., embedding strategies and approaches across programs and services, identifying and targeting priority populations, offering programs and services in a range of settings and across the life course, implementing whole population and community-based interventions, engaging in multi-sector collaboration). </t>
  </si>
  <si>
    <t>Mental health promotion was addressed in the following programs within the School Health Program Standard:
Healthy Smiles Ontario Program
• The Oral Health and Clinical Support Services Team recognizes that more than one half of the population experiences some level of anxiety about visiting the dentist. Additionally, some children seen in our clinic may have never visited a dentist before, which can increase stress. To address this, the team uses a client-centered approach and works diligently to create a welcoming and caring environment for all patients.
---------
Oral Health Assessment and Surveillance
• School screenings continued to help identify and treat dental issues early, reducing pain and discomfort that can affect concentration and mood. They improve children's self-esteem by addressing visible dental problems that might cause embarrassment or bullying. By preventing school absences and promoting positive health habits in a familiar setting, these screenings support emotional stability and reduce anxiety. Additionally, they can uncover broader health or social concerns, leading to early intervention and better overall mental well-being.
--------
Comprehensive School Health
• Mental health is not only a priority topic, but also a key consideration in all stages of planning and implementation of Comprehensive School Health programs and services. At the student, classroom, and school level, mental health promotion was addressed through one-to-one situational supports, social media and website content geared towards students and educators, the healthy relationships program run for select secondary and Indigenous school students at high priority schools, and communication to all schools that included curriculum resources, promotional strategies, and key messages with a mental health focus.</t>
  </si>
  <si>
    <t>3. If applicable to the board of health, describe the outcomes of the Northern Fruit and Vegetable Program (related to reach, education, and evaluation results) implemented by the board of health.</t>
  </si>
  <si>
    <t xml:space="preserve">4. If applicable to the board of health, describe the outcomes of the Northern Fruit and Vegetable Program related to Food Security implemented by the board of health. </t>
  </si>
  <si>
    <t>Substance Use and Injury Prevention Program Standard</t>
  </si>
  <si>
    <t>1a. Describe the program of public health interventions that was implemented for each substance (e.g., for tobacco, vapour products, cannabis, alcohol, etc.). Please include program focus (e.g., for tobacco, vapour products, cannabis, alcohol, etc.) and targeted group in the description.</t>
  </si>
  <si>
    <t xml:space="preserve">The Substance Use and Injury Prevention Program Standard included the following seven substance-related programs in 2024: (1) Alcohol, (2) Cannabis, (3) Other Drugs, (4) Harm Reduction Program Enhancement, (5) Needle Syringe Program, and (6) Smoke-Free Ontario (Tobacco and Vapour Products).
----------
(1) Alcohol
The Alcohol program was addressed through implementation of the following interventions:
Communication and Social Marketing
• In partnership with the Southwest Polysubstance Working Group (which includes seven public health agencies in Southwestern Ontario), the website "www.RethinkYourDrinking.ca" was revamped/launched and a collection of social media assets were developed.
• A microsite within "www.RethinkYourDrinking.ca" was created to house the social media assets. It was promoted to public health agencies, providing campaign materials that are available for free download and use by the public health community.
• A regional "www.RethinkYourDrinking.ca" social marketing campaign was implemented, targeting women between the ages of 30 to 60 years, to increase awareness about Canada's Guidance on Alcohol and Health and to promote harm reduction strategies to reduce health harms associated with alcohol consumption.
•  Under the leadership of Kingston, Frontenac and Lennox &amp; Addington (KFL&amp;A) Public Health, the Middlesex-London Health Unit (MLHU) participated in a multi-public health agency "Before the Floor" social marketing campaign. The campaign targeted young adults in the "partier" peer crowd, using alcohol harm reduction messaging.
• Tailored/targeted information was disseminated through the MLHU's Healthcare Provider and Early Years Communication Outreach strategies.
• Information regarding alcohol was made available on the MLHU website.
Community and Partner Mobilization
• The Middlesex-London Health Unit (MLHU) was the co-Chair of the Southwest Polysubstance Working Group (which includes seven public health agencies in Southwestern Ontario). The committee met throughout the year, forming substance-specific working groups (including the www.RethinkYourDrinking.ca project team). The MLHU acts as the treasurer of the partnership account (pooled funding from participating public health agencies), and manages the contract with the website development company supporting the build of the www.RethinkYourDrinking.ca website. 
• The MLHU re-established and co-chaired the Middlesex-London Community Drug and Alcohol Committee. The committee met throughout the year, expanded its membership, engaged in a prioritization process, and selected opioids and the toxic drug supply as main focus areas.
Healthy Public Policy Development
• The MLHU developed and shared a municipal primer on reducing alcohol harms in response to alcohol retail expansion.   
----------
(2) Cannabis
The Cannabis program was addressed through implementation of the following interventions:
Communication and Social Marketing
• A social marketing campaign targeting parents, aged 19 to 45 years, was implemented in conjunction with National Poison Prevention Week, promoting strategies to prevent unintentional poisonings from edible cannabis.
• Cannabis use harm reduction messaging was integrated into Halloween safety messaging, and posted on Middlesex-London Health Unit (MLHU) social media channels.
• Tailored/targeted information was disseminated through the MLHU's Early Years Communication Outreach strategies.
• Information regarding cannabis was made available on the MLHU website.
Community and Partner Mobilization
• The Middlesex-London Health Unit (MLHU) was the co-Chair of the Southwest Polysubstance Working Group (which includes seven public health agencies in Southwestern Ontario). The MLHU acted as the treasurer of the partnership account (pooled funding from participating public health agencies). The MLHU's edible cannabis graphic files were shared with the working group for local use and adaptation.
• The MLHU was a member of the Ontario Public Health Collaborative on Cannabis, sharing activity plans and graphic files, and learning about federal level cannabis policy changes.
• The MLHU re-established and co-chaired the Middlesex-London Community Drug and Alcohol Committee. The committee met throughout the year, expanded its membership, engaged in a prioritization process, and selected opioids and the toxic drug supply as main focus areas.
Inspections
• In 2024, in accordance with the Tobacco, Vapour and Smoke Protocol, 2021, and associated Standard Operating Procedures, the MLHU conducted cannabis-related inspections to ensure compliance with the Smoke-Free Ontario Act, 2017. 
• These inspections involved maintaining an updated list of regulated locations, conducting risk evaluations, carrying out routine and follow-up site visits, and enforcing the Act’s requirements when necessary. The approach emphasized education for business owners and operators to encourage voluntary compliance, though enforcement actions were escalated as needed. 
• This work supported the overarching goal of reducing and preventing cannabis-related health risks, including serious outcomes such as accidental cannabis poisoning in children. 
• To support compliance, educational resources and required signage were provided to cannabis proprietors. Additional elements of this strategy included collaborating with schools and keeping records of all regulated premises.
Investigations
• In 2024, the Middlesex-London Health Unit (MLHU) conducted cannabis-related investigations to gather information on actual or potential health threats linked to cannabis within the community. These investigations focused on identifying the presence and severity of the risk, tracing its source, and determining effective control measures. 
• Cannabis-related investigations were initiated through service requests, public complaints, or reports of cannabis-related illness or poisoning. When necessary, investigations involved progressive enforcement actions, such as issuing warnings or applying graduated charging options. For instance, the Cannabis Program assesses whether a proprietor’s informational practices violate Health Canada regulations under the Federal Cannabis Act and refers cases to the appropriate authorities when warranted.
-----------
(3) Other Drugs
The Other Drugs program was addressed through implementation of the following interventions:
Communication and Social Marketing
• A social marketing campaign targeting adults was implemented in conjunction with International Overdose Awareness Day, called "Together we Can", to reframe community perceptions of people who use drugs and to help reduce the stigma associated with a drug use disorder.
• An evidence review was compiled to help inform the development of a comprehensive, multi-year communication and social marketing strategy.
• Tailored/targeted information was disseminated through the Middlesex-London Health Unit (MLHU) Healthcare Provider Outreach strategy.
• Information was made available on the MLHU website.
Community and Partner Mobilization
• The Middlesex-London Health Unit (MLHU) was the co-Chair of the Anti-Stigma and Harm Reduction Messaging Working Group (which includes seven public health agencies in Southwestern Ontario). The committee met throughout the year, sharing social media assets and evidence summaries to inform local action to reframe community perceptions of people who use drugs (PWUD) and to strengthen community engagement and connections.
• The MLHU re-established and co-chaired the Middlesex-London Community Drug and Alcohol Committee. The committee met throughout the year, expanded its membership, engaged in a prioritization process, and selected opioids and the toxic drug supply as main focus areas.
Healthy Public Policy Development
• The MLHU completed an evidence and recommendations report related to open drug use and shared with municipality and police services. 
-----------
(4) Harm Reduction Program Enhancement (Opioids)
The Harm Reduction Program Enhancement program was addressed through implementation of the following interventions:
Communication and Social Marketing
• In 2024, there were two drug alerts issued to the community and four reports from the Ministry of Health where Middlesex-London had the highest cases by health unit for emergency department (ED) visits for opioid overdoses. 
• A social marketing campaign targeting adults was implemented in conjunction with International Overdose Awareness Day, called "Together we Can", to reframe community perceptions of people who use drugs (including Opioids) and to help reduce the stigma associated with Opioid Use Disorder.
• An evidence review was compiled to help inform the development of a comprehensive, multi-year communication and social marketing strategy.
• Tailored/targeted information was disseminated through the MLHU's Healthcare Provider Outreach strategy.
• Information regarding harm reduction was made available on the MLHU website.
Community and Partner Mobilization
• The Middlesex-London Health Unit (MLHU) was the co-Chair of the Anti-Stigma and Harm Reduction Messaging Working Group (which includes seven public health agencies in Southwestern Ontario). The committee met throughout the year, sharing social media assets and evidence summaries to inform local action to reframe community perceptions of people who use drugs (PWUD) and to strengthen community engagement and connections.
• The MLHU re-established and co-chaired the Middlesex-London Community Drug and Alcohol Committee. The committee met throughout the year, expanded its membership, engaged in a prioritization process, and selected opioids and the toxic drug supply as the main focus areas.
Healthy Public Policy Development
• The MLHU completed an evidence and recommendations report related to open drug use and shared with municipality and police services.
Health Resource Inventory Management
• In 2024, there were 12,747 naloxone kits distributed in Middlesex-London to eligible community organizations and clients.
Surveillance
• In 2023 (the most recently available data), the rate of opioid-related Emergency Department visits among Middlesex-London residents (122.1/100,000 population) was significantly lower than the rate in 2022 (146.6/100,000). Similarly, opioid-related hospitalizations among Middlesex-London residents decreased in 2023 (17.4/100,000) compared to 2022 (18.6/100,000), but the difference was not significant. The MLHU will continue to monitor these data to assess whether these decreases are sustained in 2024 and beyond.
--------
(5) Needle Syringe Program
The Needle Syringe program was addressed through implementation of the following intervention:
Health Resource Inventory Management
• In 2024, there were 9,961 clients who accessed the needle syringe program. 
Communication and Social Marketing
• The Social Marketing and Health System Partnerships (SMHSP) Team, in consultation with the Sexual Health Team, the Municipal and Community Health Promotion Team, and the Communication Team, developed and launched part of a phased communication campaign strategy. This evidence-based strategy employed themed messaging tailored toward specific target audiences. The initial phase of the campaign was launched on International Overdose Awareness Day, focusing on the themes of "Together We Can... Save a Life" and "Together We Can... Lift the Label", with a target audience of the general public. The promotion of naloxone kits and free drug testing strips at the Needle Syringe Program.  Requests for naloxone presentations at a Bylaw Officers conference who work with those at risk for overdose. 
--------
(6) Smoke-Free Ontario (Tobacco and Vapour Products)
The Smoke-Free Ontario (Tobacco and Vapour Products) program was addressed through implementation of the following interventions:
Communications and Social Marketing
• In 2024, the School Health Team worked with school administrators and staff in secondary schools to display and promote health messages about the consequences of vaping and supports available to quit or reduce vaping. Messaging was shared both within schools and through social media channels. 
• The School health Team provided parent education resources for distribution to parents.
• In partnership with the Southwest Tobacco Control Area Network (SWTCAN; which includes seven public health agencies in Southwestern Ontario), a series of www.DontQuitQuitting.ca videos and static images were developed to encourage tobacco users to engage in a quit attempt.  These resources were made available for provincial use through the Ontario Nicotine Dependence Structure.  A regional SWTCAN campaign was implemented during National Non-Smoking Week (January/February), in August/September, and again in December, using the www.DontQuitQuitt.ca video and static ad assets to align with times of year when people are more likely to be thinking about quitting.
• In partnership with the Southwest, Central West and North East Tobacco Control Area Networks, an eight-week social marketing campaign was implemented in Q4 of 2024. The campaign targeted landlords and rental housing occupants, promoting the importance of smoke-free and vape-free clauses in lease agreements, driving traffic through to the www.smokefreehousingon.ca website.
• In partnership with the SWTCAN, a seven-week regional campaign was implemented targeting youth (13 to 20 years of age) to increase awareness about the harmful effects of vaping, the impact of nicotine on mental health and addiction, and to drive meaningful engagement to the provincial www.NotAnExperiment.ca website.
• Tailored/targeted information was disseminated through the MLHU's Healthcare Provider and Early Years Communication Outreach strategies.
• Information was made available on the Middlesex-London Health Unit (www.healthunit.com), www.DontQuitQuitting.ca, www.NotanExperiment.ca, and www.SmokeFreeHousingON.ca websites.
Community and Partner Mobilization
• The School Health Team partnered with school boards on a substance use prevention working group.
• The School Health Team collaborated with school boards through a Substance Use Prevention Working Group to support coordinated efforts in addressing substance use and addictions among students.
• The Middlesex-London Health Unit (MLHU) was a member of the Joint Tobacco Control Area Network Committee, which provided strategic direction and oversight to the Ontario Nicotine Dependence Structure (ONDS). The ONDS is a provincial collaborative structure comprised of Ontario Public Health Units, non-governmental organizations/health charities, and Public Health Ontario, who engage in the development, implementation, and evaluation of tobacco and vapour product public health interventions.  
• The MLHU was the coordinating public health unit for the Southwest Tobacco Control Area Network (which includes seven public health agencies in Southwestern Ontario), which operates regionally within the provincial ONDS. The committee met throughout the year, forming project-specific working groups implementing regional communication and social marketing campaigns. The MLHU, on behalf of the ONDS and the SWTCAN, owned and managed the www.SmokefreeHousingON.ca website.
Education and Skill Building
• Ongoing support was offered for health-related curriculum consultation and support, with a focus on topics such as vaping prevention and reduction, as well as other drugs.
• School nurses worked with school administrators to implement vaping suspension diversion programs.  
• School nurses worked with school staff in supporting and implementing Not An Experiment, Ontario Physical and Health Education Association (OPHEA) and School Mental Health Ontario resources.
• The Middlesex-London Health Unit (MLHU) engaged in a partnership with Southwestern Public Health (SWPH) to onboard and support six pharmacies in their participation in the Public Health Agency of Canada (PHAC)-funded (SWPH-led) Pharmacy Smoking Cessation Project.
• The MLHU convened two meetings of the Middlesex-London Cessation Community of Practice (81 members), created and disseminated two e-Newsletters (Q2 and Q4) to the membership, and updated and disseminated a cessation services care pathway to all members of the Community of Practice and the broader Healthcare Provider community.  A total of 87 inquiries or requests for information were actioned.  Provincial and local cessation service information was provided to the Middlesex-London Ontario Health Team for integration into their Chronic Obstructive Pulmonary Disease (COPD) Care Pathway.  
Healthy Public Policy Development
• The  Middlesex-London Health Unit (MLHU) hosted a regional/provincial event (in-person and virtual) for the Ontario Nicotine Dependence Structure (ONDS) members to meet with Rob Cunningham, Senior Policy Analyst, Canadian Cancer Society to become informed about policy actions that public health units could support when working with local municipalities to advance comprehensive tobacco and vapour product control goals.
• An Association of Local Public Health Agencies (alPHA) resolution regarding permitting applications for automatic prohibition orders under the Smoke-Free Ontario, 2017 for vapour product sales offences was drafted by the MLHU staff and approved at alPHA's June AGM.
• Drafted a Southwest Tobacco Control Area Network (SWTCAN) endorsement of the Windsor-Essex County Board of Health resolution report calling for immediate federal and provincial regulatory action on the sale of nicotine pouches, which was approved by the Board of Health, and letters from the Board were sent to Health Canada, copied to the Ontario Ministry of Health.
• A Tobacco Manufacturer Cost Recovery Framework was prepared and submitted to Health Canada's public consultation process.
Inspections
• In 2024, in alignment with the Tobacco, Vapour and Smoke Protocol, 2021 and Standard Operating Procedures, the Middlesex-London Health Unit (MLHU) conducted inspections related to tobacco, vapour products, and smoking in the Middlesex-London area, focusing on overseeing facilities regulated under the Smoke-Free Ontario Act, 2017. This included maintaining current inventories of these establishments, assessing risks, conducting both initial and follow-up inspections, and ensuring adherence to the Act’s legal standards. 
• Core components of this initiative involved distributing educational resources to retailers, workplaces, and public space proprietors; supplying required signage; conducting mandated inspections; collaborating with local schools; and keeping an updated list of premises. While education remained the primary strategy to encourage voluntary compliance among business operators, enforcement actions were taken when necessary.  
• A critical element of the intervention continued to be the monitoring of how tobacco, vapour, and smoke-related products were promoted and managed at retail locations, particularly in relation to youth. This work supported the overarching goal of reducing and preventing youth access and public health impacts, (i.e., diseases, illnesses, and injuries) linked to tobacco, vapour, and smoke exposure.
Investigations
• Throughout 2024, Middlesex-London Health Unit (MLHU) conducted investigations related to tobacco and vapour products to gather information on actual or potential threats to public health in the Middlesex-London area. 
• These investigations involved identifying the presence and level of risk, locating the source of the issue, and determining suitable measures for control. 
• These investigations were initiated in response to service requests or complaints from the public and involved progressive enforcement actions as needed. 
• Outcomes of such investigations may have included formal enforcement measures, such as issuing tickets, Part III summonses, and Automatic Prohibitions.
Clinical Service Delivery
• School nurses provided targeted one-to-one clinical support in secondary schools helping students reduce or quit vaping.
• Tobacco/nicotine cessation was addressed as part of the Healthy Babies Healthy Children (HBHC) and Nurse Family Partnership (NFP) programs. Activities focused on information sharing and behavioural interventions for pre and post natal clients with identified need (e.g., Ask.Advise.Assist., motivational interviewing related to the use of tobacco/nicotine products and referral to other information resources). Nicotine replacement therapy was not offered as part of public health services. 
</t>
  </si>
  <si>
    <t>1b. Describe how mental health promotion was addressed for each intervention, including specific approaches (e.g., embedding strategies and approaches across programs and services, identifying and targeting priority populations, offering programs and services in a range of settings and across the life course, implementing whole population and community-based interventions, engaging in multi-sector collaboration).</t>
  </si>
  <si>
    <t xml:space="preserve">Mental health promotion was addressed in the following programs within the substance-related programs with the Substance Use and Injury Prevention Program Standard:
Alcohol
• The RethinkYourDrinking.ca website and the Middlesex-London Health Unit (MLHU) website provide information about alcohol consumption and its impact on mental health, and promote healthier coping strategies. 
• The MLHU's programs and services address broader determinants that impact alcohol and mental health, including loneliness, social isolation, socioeconomic pressures, trauma, and adverse childhood experiences (ACEs).  
• General mental health promotion and upstream ACEs prevention continued to be addressed through the Healthy Babies Healthy Children (HBHC) and Nurse Family Partnership (NFP) programs. Resources to mental health and substance use services are available on the websites.
--------
Cannabis
• The Middlesex-London Health Unit (MLHU) website content and the Lower Risk Cannabis Use Guidelines (which are used during clinical interventions with clients accessing the HBHC and NFP programs) provide content about cannabis use and its impact on mental health outcomes (especially early and heavy onset use of cannabis), and promote healthier coping strategies for stress, anxiety, and life pressures. 
• The MLHU's programs and services address broader determinants that impact problematic cannabis use and mental health, including loneliness, social isolation, socioeconomic pressures, trauma, and adverse childhood experiences (ACEs).  
• General mental health promotion and upstream ACEs prevention is addressed through the HBHC and NFP programs. 
• Resources to mental health and substance use support services are available on the websites. 
--------
Other Drugs
• The Middlesex-London Health Unit (MLHU) website content and the messaging utilized in social marketing and communication activities includes information about the linkages between mental health and substance use. 
• The MLHU's programs and services address broader determinants that impact substance use and mental health, including loneliness, social isolation, homelessness, socioeconomic pressures, trauma, and adverse childhood experiences (ACES).  
• General mental health promotion and upstream ACES prevention is addressed through the HBHC and NFP programs. 
• Resources to mental health and substance use support services are available on the websites. 
• The MLHU's communication activities were also focused on anti-stigma and promotion of harm reduction services.
 --------
Harm Reduction Program Enhancement (Opioids)
• The Middlesex-London Health Unit (MLHU) website content and the messaging utilized in social marketing and communication activities includes information about the linkages between mental health and opioid use. 
• The MLHU's programs and services address broader determinants that impact substance use and mental health, including loneliness, social isolation, homelessness, socioeconomic pressures, trauma, and adverse childhood experiences (ACES). 
• General mental health promotion and upstream ACES prevention is addressed through the HBHC and NFP programs. 
• Resources to mental health and substance use support services are available on the websites. 
• The MLHU's communication activities were also focused on anti-stigma and promotion of harm reduction services.
--------
Needle Syringe Program
• Individuals with mental health issues are one group that are more at-risk for problematic substance use and disproportionate harm. 
• The Needles Syringe Program connects individuals to community services, including mental health supports. 
• This program also aims to improve mental health literacy and reduce stigma, integrate mental and physical health, foster social connections, increase resiliency, and create supportive environments through the available resources.
--------
Smoke-Free Ontario (Tobacco and Vapour Products)
• The www.DontQuitQuitting.ca, www.NotanExperiment.ca and MLHU websites provide information about smoking and vaping, as well as healthy coping strategies to support mental health considerations when engaged in a quit attempt. 
• The linkages between vaping and mental health concerns, especially for children, youth, and young adults (i.e., the developing brain) are profiled within communication and social marketing strategies implemented under the program. 
• The MLHU's programs and services address broader determinants that impact tobacco and vapour product use and mental health, including socioeconomic pressures, peer pressure, and adverse childhood experiences (ACES). 
• General mental health promotion and upstream ACES prevention is addressed through the HBHC and NFP programs. </t>
  </si>
  <si>
    <t>2a. Describe the program of public health interventions related to Injury Prevention. Please identify the specific requirements under the OPHS that the program addressed (e.g., topics of consideration). Include a linkage to how this intervention addressed community needs and priorities.</t>
  </si>
  <si>
    <t xml:space="preserve">The Substance Use and Injury Prevention Program Standard included the following four injury-related programs in 2024: (1) Adult Injury Prevention, (2) Childhood Injury Prevention, (2) Violence Prevention, and (4) Intimate Partner Violence Prevention.
----------
(1) Adult Injury Prevention
The Adult Injury Prevention program was addressed through implementation of the following interventions:
Community and Partner Mobilization
• The Middlesex-London Health Unit (MLHU) was a lead in facilitating the ongoing collaboration and planning of the London-Middlesex Road Safety Committee. There was increased emphasis on integrating the work of this committee with our municipal partners and school boards. Part of this work focused on reducing the burden of injuries related to active transportation and the built environment.
Communications and Social Marketing
• Information regarding adult injury prevention was available on the Middlesex-London Health Unit (MLHU) website.
-----------
(2) Childhood Injury Prevention
The Childhood Injury Prevention program was addressed through implementation of the following interventions:
Communications and Social Marketing
• Social marketing assets were created and shared on the MLHU's social media channels to recognize Safe Kids Week.
• Tailored/targeted information was disseminated through the MLHU's Early Years Outreach Strategy.
• Information regarding childhood injury prevention was available on the MLHU website.
Community and Partner Mobilization
• The Middlesex-London Health Unit (MLHU) was a lead in facilitating the ongoing collaboration and planning of the Active and Safe Routes to School Committee and the London-Middlesex Road Safety Committee. There was increased emphasis on integrating the work of these committees with our municipal partners and school boards. Part of this work focused on reducing the burden of injuries related to active transportation and the built environment.
• London Health Sciences Centre (LHSC) Home Safety Kits continue to be distributed by the MLHU to new and expectant parents in partnership with LHSC. This occurs in Smart Start for Babies (SSFB) group programs as part of the infant safety curriculum as well as in Healthy Babies Healthy Children (HBHC) and Nurse Family Partnership (NFP) home visits in association with teaching regarding child and home safety.
-----------
(3) Violence Prevention
The Violence Prevention program was addressed through implementation of the following interventions:
Community and Partner Mobilization
• The MLHU continued to support the local Community Safety and Wellbeing Committee and Plan. 
• The MLHU contributed updates related to the Community Drug and Alcohol Committee and engaged in discussion around data sharing to inform community prioritization and actions.  
Clinical Service Delivery
•  Nurse Family Partnership (NFP) PHNs maintained competency related to child maltreatment, reporting requirements, and Children's Aid Society of London and Middlesex (CAS) policy.  Activities related to positive parenting and infant attachment such as Nursing Child Assessment Satellite Training (NCAST) and Circle of Security were implemented with clients. One referral to the CAS made by NFP in 2024. PHNs worked closely with CAS staff in client situations where there was existing CAS involvement.
• Healthy Babies Healthy Children (HBHC) PHNs followed the organizational CAS policy and provincial legislation regarding reporting requirements for child abuse and neglect. The MLHU has had a long standing agreement with the CAS in place that has encouraged collaboration and coordination when families are involved with CAS.
Education and Skill Building
•  Information and strategies related to positive parenting continued to be delivered as part of Smart Start for Babies (SSFB) prenatal group program curriculum.
-----------
(4) Intimate Partner Violence Prevention
The Intimate Partner Violence Prevention program was addressed through implementation of the following interventions:
Clinical Service Delivery
• Nurse Family Partnership (NFP) PHNs continued to screen clients for intimate partner violence according to the principles of selective screening and case finding using a validated NFP screening tool. Clients experiencing intimate partner violence were supported using a trauma and violence informed approach, with safety planning and referrals to other services based on need and urgency. The Intervention for Health Enhancement and Living (iHEAL) standalone program was delivered by one PHN with a consistent waitlist for services, and four PHNs delivered a combined iHEAL/HBHC program. The HBHC program also continued to screen for IPV according to the principles of selective screening and case finding. 
Education and Skill Building
• The Smart Start for Babies (SSFB) prenatal group program continued to use indicator based intimate partner violence (IPV) screening. Disclosures of abuse were supported on an individual basis with safety planning conversations and recommendation of supports and resources provided as appropriate. Information related to healthy relationships continued to be included through several areas of curriculum (e.g., The Becoming a Family Class explores what is a healthy/unhealthy relationship and support).  
Community and Partner Mobilization
• An MLHU leader continued to actively participate in the London Coordinating Committee to End Women Abuse/Middlesex Rural Alliance to End Violence Against Women, including participating in a consultation process that was completed to merge these two tables in 2024 to become the Middlesex-London Network to End Gender-Based Violence and Violence Against Women. Being part of this partnership enabled two-way information sharing about MLHU and community programs and services as well as mobilization of action through the Gender-Based Violence Systems Knowledge Action Team sub-table. 
Communications and Social Marketing
• Information regarding intimate partner violence prevention was available on the Middlesex-London Health Unit (MLHU) website.
</t>
  </si>
  <si>
    <t>2b. Describe how mental health promotion was addressed, including specific approaches (e.g., embedding strategies and approaches across programs and services, identifying and targeting priority populations, offering programs and services in a range of settings and across the life course, implementing whole population and community-based interventions, engaging in multi-sector collaboration).</t>
  </si>
  <si>
    <t>Mental health promotion was addressed in the following programs within the injury-related programs with the Substance Use and Injury Prevention Program Standard:
Adult Injury Prevention and Childhood Injury Prevention
• Mental health was addressed through promotion of safe, active transportation.  It is broadly recognized that mental and physical health are interconnected and that considering mental and physical health holistically and simultaneously is integral to improving and protecting the overall health and wellbeing of the population.
-----------
Violence Prevention and Intimate Partner Violence
• Mental health was addressed through enhancing protective factors and reducing risk factors common among multiple types of violence, including child abuse and intimate partner violence, and emphasizing early interventions targeted towards children and youth. 
-----------</t>
  </si>
  <si>
    <t>Narrative - One-Time Funding 
(for the period of January 1, 2024 to March 31, 2025)</t>
  </si>
  <si>
    <t>Project / Initiative</t>
  </si>
  <si>
    <t>Source of Funding</t>
  </si>
  <si>
    <r>
      <t xml:space="preserve">Description 
</t>
    </r>
    <r>
      <rPr>
        <i/>
        <sz val="12"/>
        <color theme="0"/>
        <rFont val="Calibri"/>
        <family val="2"/>
        <scheme val="minor"/>
      </rPr>
      <t xml:space="preserve">(Provide a brief description of the project/initiative that was undertaken. If the project was not completed, describe why) </t>
    </r>
  </si>
  <si>
    <r>
      <t xml:space="preserve">Outcomes 
</t>
    </r>
    <r>
      <rPr>
        <i/>
        <sz val="12"/>
        <color theme="0"/>
        <rFont val="Calibri"/>
        <family val="2"/>
        <scheme val="minor"/>
      </rPr>
      <t xml:space="preserve">(Provide a brief description of the achievements of the project/ initiative) </t>
    </r>
  </si>
  <si>
    <t>April 1, 2024 to March 31, 2025</t>
  </si>
  <si>
    <t xml:space="preserve">• The Middlesex-London Health Unit (MLHU) hired a temporary student Public Health Inspector (PHI) from May 13, 2024 to August 23, 2024.  
• Practicum opportunities provide student PHIs with the required 12-week practicum in order to be eligible for the Board of Certification exam. 
• The practicum combines a combination of job shadowing, organizational learnings and independent work in core program areas. 
• In addition, the student participated in the Public Health Agency of Canada's FoodNet Canada program at the MLHU through the collection and processing of water samples.  </t>
  </si>
  <si>
    <t xml:space="preserve">• The student PHI was successful in completing the required number of hours in each of the core learning areas along with the completion of two inspections, which served as the foundation for their board reports. 
• Additionally, the student assisted the MLHU through participation in the FoodNet Canada water sampling program and completion of some low-risk inspection work independently.   </t>
  </si>
  <si>
    <t xml:space="preserve">• The MLHU continued to support all healthcare providers (HCPs) in the area with COVAXon access, vaccine distribution, inventory management and information dissemination. 
• Clients were assisted to find COVID-19 vaccine providers. 
• The MLHU provided clinics for children 2 yrs and under, and mobile clinics for priority populations. </t>
  </si>
  <si>
    <t>• The MLHU was able to maintain vaccine supply, support health care providers (HCPs) and administer vaccine to eligible persons in the area population. 
• The MLHU administered 280 doses of COVID-19 vaccine, and distributed approximately 19,157 doses to HCPs, hospitals, retirement homes and long-term care homes.</t>
  </si>
  <si>
    <t>• The Middlesex-London Health Unit (MLHU) continued to administer the Ontario Seniors Dental Care Program (OSDCP), offering free dental care to eligible low-income seniors aged 65 and older. 
• In collaboration with community providers, the MLHU delivered a range of services including oral surgery, endodontics, and prosthodontics. 
• The Oral Health and Clinical Support Services (OHCSS) team provided clinical care, supported seniors with the application process, and actively promoted the program within the community. 
• Through these efforts, the OHCSS team helped ensure that seniors had access to preventive and restorative dental care, supporting their overall health and well-being.</t>
  </si>
  <si>
    <t>• In 2024, the Middlesex-London Health Unit (MLHU) significantly decreased the Ontario Seniors Dental Care Program (OSDCP) waiting list to only 77 individuals, all of whom have been reached and offered appointments. 
• This progress means that new patients can now typically be seen within about two weeks. 
• Over the course of the year, the MLHU delivered 539 emergency dental exams through the OSDCP. 
• The program also accepted 570 new patients, improving access to vital dental services for seniors in the community.</t>
  </si>
  <si>
    <t xml:space="preserve">• The MLHU promoted and distributed vaccine for eligible adults, infants and high-risk children through retirement homes, long-term care homes, healthcare providers and hospitals. 
• The MLHU worked directly with hospital programs to increase uptake (specifically the RSV infant and high risk child program and the Kidney Care Centre). 
• The MLHU provided clinics for infants and high risk children who were not able to receive the product elsewhere, and also within retirement homes (RH) where assistance was required to immunize residents. </t>
  </si>
  <si>
    <t>• Increased awareness and support allowed for ongoing ordering and distribution of the products. 
• Eligible clients were able to be directed to an appropriate source to receive vaccine, which included MLHU clinics.
• MLHU administered 62 doses of RSV vaccine to infants and high-risk children, and 982 doses of RSV vaccine to eligible adults. 
• Distribution of all RSV products to HCPs, hospitals, retirement homes and long-term care homes equaled 10,316  doses.</t>
  </si>
  <si>
    <t>Base Funding
(For the period of January 1, 2024 to December 31, 2024)</t>
  </si>
  <si>
    <t>Standard - Section / Program</t>
  </si>
  <si>
    <t>Sources of Funding</t>
  </si>
  <si>
    <t>Budgeted
Expenditures
(at 100%)</t>
  </si>
  <si>
    <t>Salaries and Wages</t>
  </si>
  <si>
    <t>Benefits</t>
  </si>
  <si>
    <t>Travel</t>
  </si>
  <si>
    <t>Professional Services</t>
  </si>
  <si>
    <t>Expenditure Recoveries &amp; Offset Revenues</t>
  </si>
  <si>
    <t>Other Program Expenditures</t>
  </si>
  <si>
    <t>Adjustments</t>
  </si>
  <si>
    <t>Actual
Expenditures
(at 100%)</t>
  </si>
  <si>
    <t>Variance
Under / (Over)</t>
  </si>
  <si>
    <t>A</t>
  </si>
  <si>
    <t>B</t>
  </si>
  <si>
    <t>C</t>
  </si>
  <si>
    <t>D</t>
  </si>
  <si>
    <t>E</t>
  </si>
  <si>
    <t>F</t>
  </si>
  <si>
    <t>G</t>
  </si>
  <si>
    <t>H</t>
  </si>
  <si>
    <t>I</t>
  </si>
  <si>
    <t>J</t>
  </si>
  <si>
    <t>K = SUM (D : J)</t>
  </si>
  <si>
    <t>L = C - K</t>
  </si>
  <si>
    <t>M = L / C</t>
  </si>
  <si>
    <t>Direct Costs</t>
  </si>
  <si>
    <t>Mandatory Programs (Cost-Shared)</t>
  </si>
  <si>
    <t>Emergency Management</t>
  </si>
  <si>
    <t>Health Equity</t>
  </si>
  <si>
    <t>Population Health Assessment</t>
  </si>
  <si>
    <t>Foundational Standards Total</t>
  </si>
  <si>
    <t>Chronic Disease Prevention and Well-Being</t>
  </si>
  <si>
    <t>Menu Labelling</t>
  </si>
  <si>
    <t>Non-Mandatory Oral Health Programs</t>
  </si>
  <si>
    <t>Ontario Seniors Dental Care Program</t>
  </si>
  <si>
    <t>Ontario Seniors Dental Care Program (100%)</t>
  </si>
  <si>
    <t>Physical Activity and Sedentary Behaviours</t>
  </si>
  <si>
    <t>Tanning Beds</t>
  </si>
  <si>
    <t>Ultraviolet Radiation and Sun Safety</t>
  </si>
  <si>
    <t>Food Systems and Nutrition</t>
  </si>
  <si>
    <t>General Mental Health Promotion</t>
  </si>
  <si>
    <t>Perinatal Mental Health Promotion</t>
  </si>
  <si>
    <t>Chronic Disease Prevention and Well-Being Total</t>
  </si>
  <si>
    <t>Food Safety</t>
  </si>
  <si>
    <t>Food Safety Program</t>
  </si>
  <si>
    <t>Food Safety Total</t>
  </si>
  <si>
    <t>Healthy Environments</t>
  </si>
  <si>
    <t>Health Hazards Program</t>
  </si>
  <si>
    <t>Healthy Environments and Climate Change Program</t>
  </si>
  <si>
    <t>Active Transportation and Built Environment</t>
  </si>
  <si>
    <t>Healthy Environments Total</t>
  </si>
  <si>
    <t>Healthy Growth and Development</t>
  </si>
  <si>
    <t>Healthy Pregnancies</t>
  </si>
  <si>
    <t>Healthy Sexuality</t>
  </si>
  <si>
    <t>Preconception Health</t>
  </si>
  <si>
    <t>Early Childhood Development</t>
  </si>
  <si>
    <t>Infant Nutrition</t>
  </si>
  <si>
    <t>Healthy Growth and Development Total</t>
  </si>
  <si>
    <t>Immunization</t>
  </si>
  <si>
    <t>Community Based Immunization Outreach (excluding vaccine administration)</t>
  </si>
  <si>
    <t>Immunization Monitoring and Surveillance</t>
  </si>
  <si>
    <t>Vaccine Administration</t>
  </si>
  <si>
    <t>Vaccine Management</t>
  </si>
  <si>
    <t>COVID-19 Vaccine Program</t>
  </si>
  <si>
    <t>Immunization Total</t>
  </si>
  <si>
    <t>Infectious and Communicable Diseases Prevention and Control</t>
  </si>
  <si>
    <t>Rabies and Zoonotic Disease</t>
  </si>
  <si>
    <t>Sexually Transmitted and Blood-Borne Disease</t>
  </si>
  <si>
    <t>Vector-Borne Diseases Program</t>
  </si>
  <si>
    <t>Infectious Disease Control</t>
  </si>
  <si>
    <t>Infectious and Communicable Diseases Prevention and Control Total</t>
  </si>
  <si>
    <t>Safe Water</t>
  </si>
  <si>
    <t>Drinking Water Program</t>
  </si>
  <si>
    <t>Recreational Water Program</t>
  </si>
  <si>
    <t>Safe Water Total</t>
  </si>
  <si>
    <t>School Health - Oral Health</t>
  </si>
  <si>
    <t>Healthy Smiles Ontario Program</t>
  </si>
  <si>
    <t>School Health - Oral Health Total</t>
  </si>
  <si>
    <t>School Health - Vision</t>
  </si>
  <si>
    <t>School Health - Vision Total</t>
  </si>
  <si>
    <t>School Health - Immunization</t>
  </si>
  <si>
    <t>Immunizations for Children in Schools and Licensed Child Care Settings</t>
  </si>
  <si>
    <t>School Health - Immunization  Total</t>
  </si>
  <si>
    <t>School Health - Other</t>
  </si>
  <si>
    <t>Comprehensive School Health</t>
  </si>
  <si>
    <t>School Health - Other Total</t>
  </si>
  <si>
    <t>Substance Use and Injury Prevention</t>
  </si>
  <si>
    <t>Alcohol</t>
  </si>
  <si>
    <t>Cannabis</t>
  </si>
  <si>
    <t>Childhood Injury Prevention</t>
  </si>
  <si>
    <t>Harm Reduction Program Enhancement</t>
  </si>
  <si>
    <t>Needle Syringe Program</t>
  </si>
  <si>
    <t>Smoke-Free Ontario</t>
  </si>
  <si>
    <t>Violence Prevention</t>
  </si>
  <si>
    <t>Other Drugs</t>
  </si>
  <si>
    <t>Adult Injury Prevention</t>
  </si>
  <si>
    <t>Intimate Partner Violence Prevention</t>
  </si>
  <si>
    <t>Substance Use and Injury Prevention Total</t>
  </si>
  <si>
    <t>Direct Costs Total</t>
  </si>
  <si>
    <t>Indirect Costs</t>
  </si>
  <si>
    <t>Indirect</t>
  </si>
  <si>
    <t>Indirect Costs Total</t>
  </si>
  <si>
    <t xml:space="preserve"> One-Time Funding
(For the period of January 1, 2024 to March 31, 2025)</t>
  </si>
  <si>
    <t>2024-25 One-Time Funding (January 2024 to March 31, 2025)</t>
  </si>
  <si>
    <t>K = SUM (C : J)</t>
  </si>
  <si>
    <t>January 1, 2024 to December 31, 2024</t>
  </si>
  <si>
    <t>Subtotal (January 1, 2024 to December 31, 2024)</t>
  </si>
  <si>
    <t>April 1, 2024 to March 31, 2025 (Actuals up to December 31, 2024)</t>
  </si>
  <si>
    <t>[Project / Initiative Name]</t>
  </si>
  <si>
    <t>[Funding Source]</t>
  </si>
  <si>
    <t>Mandatory Programs: Acute Care Enhanced Surveillance (ACES)</t>
  </si>
  <si>
    <t>Mandatory Programs: Acute Care Enhanced Surveillance (ACES) (100%)</t>
  </si>
  <si>
    <t>Mandatory Programs: Nuclear Preparedness -  Potassium Iodide (KI) Purchase and Distribution</t>
  </si>
  <si>
    <t>Mandatory Programs: Nuclear Preparedness -  Potassium Iodide (KI) Purchase and Distribution (100%)</t>
  </si>
  <si>
    <t>Mandatory Programs: Public Health Inspector Practicum Program</t>
  </si>
  <si>
    <t>Mandatory Programs: Public Health Inspector Practicum Program (100%)</t>
  </si>
  <si>
    <t>COVID-19 Vaccine Program (100%)</t>
  </si>
  <si>
    <t>Ontario Seniors Dental Care Program: Capital</t>
  </si>
  <si>
    <t>Ontario Seniors Dental Care Program: Capital (100%)</t>
  </si>
  <si>
    <t>Respiratory Syncytial Virus (RSV) Adult and Infant Prevention Programs</t>
  </si>
  <si>
    <t>Respiratory Syncytial Virus (RSV) Adult and Infant Prevention Programs (100%)</t>
  </si>
  <si>
    <t>Unorganized Territories/Indigenous Public Health Programs</t>
  </si>
  <si>
    <t>Unorganized Territories/Indigenous Public Health Programs (100%)</t>
  </si>
  <si>
    <t>Subtotal (April 1, 2024 to March 31, 2025)</t>
  </si>
  <si>
    <t xml:space="preserve">2024-25 One-Time Funding Total (January 1, 2024 to March 31, 2025) </t>
  </si>
  <si>
    <t>Variance Explanations for One-Time Funding</t>
  </si>
  <si>
    <t>*Please provide explanations for any variances reported for one-time funding.</t>
  </si>
  <si>
    <t>Funding Source</t>
  </si>
  <si>
    <t>$</t>
  </si>
  <si>
    <t>%</t>
  </si>
  <si>
    <t>Variance Explanation: This one-time funding was awarded later in the year with short notice. Therefore there was not sufficient time to use all of the funding that was received resulting in the surplus. The COVID-19 mass vaccination clinic had been decommissioned in 2024 reducing vaccination throughput. For these reasons, fewer costs were incurred compared to previous years. These factors have caused actual expenses to fall short of what was budgeted and received.</t>
  </si>
  <si>
    <t>Variance Explanation</t>
  </si>
  <si>
    <t>* Please provide variance explanations for variances that are greater 5% and $25,000 (negative or positive), and for all variances where the budget is zero but costs are incurred.</t>
  </si>
  <si>
    <t>Program / Project / Initiative</t>
  </si>
  <si>
    <t xml:space="preserve">Source of Funding </t>
  </si>
  <si>
    <t>Summary of Expenditures by Funding Source</t>
  </si>
  <si>
    <t>Programs/Sources of Funding</t>
  </si>
  <si>
    <t>Budgeted
 Expenditures
(at 100%)</t>
  </si>
  <si>
    <t>Actual
Expenditures
(Up to December 31, 2024)
(at 100%)</t>
  </si>
  <si>
    <t>Prov. Share</t>
  </si>
  <si>
    <r>
      <t xml:space="preserve">Actual
Expenditures
</t>
    </r>
    <r>
      <rPr>
        <b/>
        <sz val="9"/>
        <color theme="0"/>
        <rFont val="Arial"/>
        <family val="2"/>
      </rPr>
      <t>(at provincial
share)</t>
    </r>
  </si>
  <si>
    <t>Approved
Allocation</t>
  </si>
  <si>
    <t>Variance
 Under / (Over)</t>
  </si>
  <si>
    <t>(%)</t>
  </si>
  <si>
    <t>D = B -C</t>
  </si>
  <si>
    <t>E = D / B</t>
  </si>
  <si>
    <t>G = C * Max(F, 75%)</t>
  </si>
  <si>
    <t>I = H - G</t>
  </si>
  <si>
    <t>J = I / H</t>
  </si>
  <si>
    <t>Base Funding (January 1, 2024 to December 31, 2024)</t>
  </si>
  <si>
    <t>Unorganized Territories / Indigenous Public Health Programs (100%)</t>
  </si>
  <si>
    <t>Base Funding Total</t>
  </si>
  <si>
    <t>2024-25 One-Time Funding (January 1, 2024 to December 31, 2024)</t>
  </si>
  <si>
    <t>2024-25 One-Time Funding (April 1, 2024 to March 31, 2025)</t>
  </si>
  <si>
    <t>2024-25 One-Time Funding Total (January 1, 2024 to March 31, 2025)</t>
  </si>
  <si>
    <t xml:space="preserve">Attestation by Domain of the Public Health Accountability Framework </t>
  </si>
  <si>
    <t>Attestation Question/Item
(A)</t>
  </si>
  <si>
    <r>
      <t xml:space="preserve">Yes, No, N/A 
</t>
    </r>
    <r>
      <rPr>
        <i/>
        <sz val="12"/>
        <color theme="0"/>
        <rFont val="Calibri"/>
        <family val="2"/>
        <scheme val="minor"/>
      </rPr>
      <t>If Yes, go to the next question in column A (no further details required)
If No or N/A, go to column C</t>
    </r>
    <r>
      <rPr>
        <b/>
        <sz val="12"/>
        <color theme="0"/>
        <rFont val="Calibri"/>
        <family val="2"/>
        <scheme val="minor"/>
      </rPr>
      <t xml:space="preserve">
(B)</t>
    </r>
  </si>
  <si>
    <r>
      <t xml:space="preserve">Validation/Explanation
</t>
    </r>
    <r>
      <rPr>
        <i/>
        <sz val="12"/>
        <color theme="0"/>
        <rFont val="Calibri"/>
        <family val="2"/>
        <scheme val="minor"/>
      </rPr>
      <t>Provide a high level explanation as to why the attestation item was not fully met, including any impacts, or why this item is not applicable to the board of health</t>
    </r>
    <r>
      <rPr>
        <b/>
        <sz val="12"/>
        <color theme="0"/>
        <rFont val="Calibri"/>
        <family val="2"/>
        <scheme val="minor"/>
      </rPr>
      <t xml:space="preserve">
(C)</t>
    </r>
  </si>
  <si>
    <r>
      <t xml:space="preserve">Action Plan/Mitigation
</t>
    </r>
    <r>
      <rPr>
        <i/>
        <sz val="12"/>
        <color theme="0"/>
        <rFont val="Calibri"/>
        <family val="2"/>
        <scheme val="minor"/>
      </rPr>
      <t>Describe what actions the board of health has undertaken or will undertake to fully meet the requirement, including timelines for meeting the requirement</t>
    </r>
    <r>
      <rPr>
        <b/>
        <sz val="12"/>
        <color theme="0"/>
        <rFont val="Calibri"/>
        <family val="2"/>
        <scheme val="minor"/>
      </rPr>
      <t xml:space="preserve">
(D)</t>
    </r>
  </si>
  <si>
    <t>1.0 Delivery of Programs and Services</t>
  </si>
  <si>
    <r>
      <rPr>
        <sz val="12"/>
        <color rgb="FF000000"/>
        <rFont val="Calibri"/>
        <family val="2"/>
        <scheme val="minor"/>
      </rPr>
      <t xml:space="preserve">1.1 Did the board of health undertake population health assessments that included the identification of priority populations, social determinants of health and health inequities, and measure and report on them in accordance with the </t>
    </r>
    <r>
      <rPr>
        <i/>
        <sz val="12"/>
        <color rgb="FF000000"/>
        <rFont val="Calibri"/>
        <family val="2"/>
        <scheme val="minor"/>
      </rPr>
      <t>Population Health Assessment and Surveillance Protocol, 2018</t>
    </r>
    <r>
      <rPr>
        <sz val="12"/>
        <color rgb="FF000000"/>
        <rFont val="Calibri"/>
        <family val="2"/>
        <scheme val="minor"/>
      </rPr>
      <t xml:space="preserve"> (or as current)?</t>
    </r>
  </si>
  <si>
    <t>No</t>
  </si>
  <si>
    <t xml:space="preserve">The Board did undertake population health assessment through the ASP's community assessment and MLHU's online Community Health Status Resource, as well as a variety of other venues (i.e. respiratory dashboard, outbreak response reports, BOH reports). However, there is limited local population health assessments for prioritity populations, social determinants of health and health inequities due to the unavailability of data.
</t>
  </si>
  <si>
    <t>MLHU is incrementally increasing its capacity to collect SDOH data from clients, although this is slowed by structural deficits in data infrastructure.
MLHU will continue to be limited in collecting novel population-level SDOH data, given the lack of resources.</t>
  </si>
  <si>
    <t>1.2 Did the board of health publicly disclose all required information including results of all inspections or any other required information in accordance with the Ontario Public Health Standards?</t>
  </si>
  <si>
    <t>1.3 Did the board of health prepare for emergencies to ensure 24/7 timely, integrated, safe, and effective response to, and recovery from, emergencies with public health impacts, in accordance with ministry policy and guidelines?</t>
  </si>
  <si>
    <t>1.4 Did the board of health collect and analyze relevant data to monitor trends over time, emerging trends, priorities, and health inequities, and report and disseminate the data and information in accordance with the Ontario Public Health Standards and the Population Health Assessment and Surveillance Protocol, 2018 (or as current)?</t>
  </si>
  <si>
    <t xml:space="preserve">1.5 Does the board of health have a strategic plan that establishes strategic priorities over 3 to 5 years? Did the plan include input from staff, clients, and community partners, and is a process in place to review the plan at least every other year? </t>
  </si>
  <si>
    <t>As a result of competing pandemic-related demands, MLHU was unable to undertake comprehensive strategic planning, and has relied on provisional plans. The development of these provisional plans did not comprehensively engage staff, clients and community partners.</t>
  </si>
  <si>
    <t>MLHU is undertaking comprehensive strategic planning in 2025 for a 2026-2030 plan, which includes input from staff, clients and community partners. Progress on this plan will be reported to the Board on a quarterly basis.</t>
  </si>
  <si>
    <r>
      <t xml:space="preserve">1.6 Did the board of health develop and implement a program of public health interventions in accordance with the Chronic Disease Prevention and Well-Being Program Standard, using a comprehensive health promotion approach as outlined in the </t>
    </r>
    <r>
      <rPr>
        <i/>
        <sz val="12"/>
        <color theme="1"/>
        <rFont val="Calibri"/>
        <family val="2"/>
        <scheme val="minor"/>
      </rPr>
      <t>Chronic Disease Prevention Guideline, 2018</t>
    </r>
    <r>
      <rPr>
        <sz val="12"/>
        <color theme="1"/>
        <rFont val="Calibri"/>
        <family val="2"/>
        <scheme val="minor"/>
      </rPr>
      <t xml:space="preserve"> (or as current), that addressed chronic disease risk and protective factors to reduce the burden of illness from chronic diseases in the public health unit population?</t>
    </r>
  </si>
  <si>
    <t xml:space="preserve">Due to significant resource constraints, the MLHU developed and implemented a limited program of public health interventions in accordance with the Chronic Disease Prevention and Well-Being Program Standard. When considering the full range of the social determinants of health that would be addressed through a comprehensive health promotion strategy, the MLHU was able to prioritize work with municipalities to support physical activity through healthy built environments, and limited support of healthy public policy development and community mobilization regarding food security.  The MLHU's inability to comprehensively employ health promotion interventions hinders the effectiveness of public health programs, perpetuating health inequities and limiting desired health outcomes.  </t>
  </si>
  <si>
    <t>The MLHU will continue to review priorities relevant to chronic disease prevention and well-being. In the absence of additional resources, this program will continue to be limited within the Chronic Disease Prevention and Well-Being Program Standard.</t>
  </si>
  <si>
    <r>
      <t xml:space="preserve">1.7 Did the board of health enforce the </t>
    </r>
    <r>
      <rPr>
        <i/>
        <sz val="12"/>
        <color theme="1"/>
        <rFont val="Calibri"/>
        <family val="2"/>
        <scheme val="minor"/>
      </rPr>
      <t>Skin Cancer Prevention Act (Tanning Beds), 2013</t>
    </r>
    <r>
      <rPr>
        <sz val="12"/>
        <color theme="1"/>
        <rFont val="Calibri"/>
        <family val="2"/>
        <scheme val="minor"/>
      </rPr>
      <t xml:space="preserve"> in accordance with the </t>
    </r>
    <r>
      <rPr>
        <i/>
        <sz val="12"/>
        <color theme="1"/>
        <rFont val="Calibri"/>
        <family val="2"/>
        <scheme val="minor"/>
      </rPr>
      <t>Tanning Beds Protocol, 2019</t>
    </r>
    <r>
      <rPr>
        <sz val="12"/>
        <color theme="1"/>
        <rFont val="Calibri"/>
        <family val="2"/>
        <scheme val="minor"/>
      </rPr>
      <t xml:space="preserve"> (or as current)?</t>
    </r>
  </si>
  <si>
    <r>
      <t xml:space="preserve">1.8 Did the board of health conduct routine inspections of all high and moderate risk fixed food premises as per the </t>
    </r>
    <r>
      <rPr>
        <i/>
        <sz val="12"/>
        <color theme="1"/>
        <rFont val="Calibri"/>
        <family val="2"/>
        <scheme val="minor"/>
      </rPr>
      <t>Food Safety Protocol, 2019</t>
    </r>
    <r>
      <rPr>
        <sz val="12"/>
        <color theme="1"/>
        <rFont val="Calibri"/>
        <family val="2"/>
        <scheme val="minor"/>
      </rPr>
      <t xml:space="preserve"> (or as current)?</t>
    </r>
  </si>
  <si>
    <t>1.9 Did the board of health develop and implement a program of public health interventions that promoted healthy built and natural environments in accordance with the Healthy Environments Program Standard?</t>
  </si>
  <si>
    <t>Due to ongoing resource constraints, the MLHU is able to provide limited supports to the City of London and Middlesex County to promote healthy built environment and natural environments. The MLHU is unable to address all requests to review municipal plans and provide comments to enhance the promotion of natural environment and active transportation.</t>
  </si>
  <si>
    <t>The MLHU will continue to review priorities relevant to the healthy built and natural environment. In the absence of additional resources, this program will continue to be limited within the Healthy Environments Program Standard.</t>
  </si>
  <si>
    <r>
      <t xml:space="preserve">1.10 Did the board of health develop and implement a program of public health interventions in accordance with the Healthy Growth and Development Program Standard, using a comprehensive health promotion approach as outlined in the </t>
    </r>
    <r>
      <rPr>
        <i/>
        <sz val="12"/>
        <color theme="1"/>
        <rFont val="Calibri"/>
        <family val="2"/>
        <scheme val="minor"/>
      </rPr>
      <t>Healthy Growth and Development Guideline, 2018</t>
    </r>
    <r>
      <rPr>
        <sz val="12"/>
        <color theme="1"/>
        <rFont val="Calibri"/>
        <family val="2"/>
        <scheme val="minor"/>
      </rPr>
      <t xml:space="preserve"> (or as current), that supported healthy growth and development in the public health unit population?</t>
    </r>
  </si>
  <si>
    <t xml:space="preserve">Due to ongoing resource constraints, the MLHU has restricted the screening criteria to allow only the highest-risk families to enter the HBHC program, limiting access to early intervention supports. Additionally, the MLHU has limited community mobilization and outreach with the local early years sector. The MLHU's inability to comprehensively employ health promotion interventions hinders the effectiveness of public health programs, perpetuating health inequities and limiting desired health outcomes.  </t>
  </si>
  <si>
    <t>In the absence of additional resources, the MLHU will continue to be limited in its ability to develop and maintain the programs within the Healthy Growth and Development Program Standard. Prioritization will continue based on risk and need.</t>
  </si>
  <si>
    <r>
      <t xml:space="preserve">1.11 Did the board of health complete inventory counts as specified in the </t>
    </r>
    <r>
      <rPr>
        <i/>
        <sz val="12"/>
        <color theme="1"/>
        <rFont val="Calibri"/>
        <family val="2"/>
        <scheme val="minor"/>
      </rPr>
      <t>Vaccine Storage and Handling Protocol, 2018</t>
    </r>
    <r>
      <rPr>
        <sz val="12"/>
        <color theme="1"/>
        <rFont val="Calibri"/>
        <family val="2"/>
        <scheme val="minor"/>
      </rPr>
      <t xml:space="preserve"> (or as current)?</t>
    </r>
  </si>
  <si>
    <r>
      <t xml:space="preserve">1.12 Did the board of health conduct routine inspections of small drinking water systems and recreational water facilities as per the </t>
    </r>
    <r>
      <rPr>
        <i/>
        <sz val="12"/>
        <color theme="1"/>
        <rFont val="Calibri"/>
        <family val="2"/>
        <scheme val="minor"/>
      </rPr>
      <t>Recreational Water Protocol, 2019</t>
    </r>
    <r>
      <rPr>
        <sz val="12"/>
        <color theme="1"/>
        <rFont val="Calibri"/>
        <family val="2"/>
        <scheme val="minor"/>
      </rPr>
      <t xml:space="preserve"> (or as current) and </t>
    </r>
    <r>
      <rPr>
        <i/>
        <sz val="12"/>
        <color theme="1"/>
        <rFont val="Calibri"/>
        <family val="2"/>
        <scheme val="minor"/>
      </rPr>
      <t>Safe Drinking Water and Fluoride Monitoring Protocol, 2019</t>
    </r>
    <r>
      <rPr>
        <sz val="12"/>
        <color theme="1"/>
        <rFont val="Calibri"/>
        <family val="2"/>
        <scheme val="minor"/>
      </rPr>
      <t xml:space="preserve"> (or as current)?</t>
    </r>
  </si>
  <si>
    <r>
      <t xml:space="preserve">1.13 Did the board of health develop and implement a program of public health interventions in accordance with the School Health Program Standard, using a comprehensive health promotion approach as outlined in the </t>
    </r>
    <r>
      <rPr>
        <i/>
        <sz val="12"/>
        <color theme="1"/>
        <rFont val="Calibri"/>
        <family val="2"/>
        <scheme val="minor"/>
      </rPr>
      <t>School Health Guideline, 2018</t>
    </r>
    <r>
      <rPr>
        <sz val="12"/>
        <color theme="1"/>
        <rFont val="Calibri"/>
        <family val="2"/>
        <scheme val="minor"/>
      </rPr>
      <t xml:space="preserve"> (or as current) to improve the health of school-aged children and youth?</t>
    </r>
  </si>
  <si>
    <t>As a result of resource constraints, the MLHU further reduced its school health program at the end of 2024. The agency no longer has dedicated staff assigned to elementary or secondary schools, apart from two elementary schools in First Nations communities. Reductions in service for 2025 include the discontinuation of 1:1 situational supports and clinical services delivered by registered nurses in secondary schools, including access to birth control and vaping cessation supports.  The provision of immunization and oral health services in schools continue. School health programming has been consolidated to the school board level, with limited small group programming offered in prioritized schools.  The level of service offered to schools within Middlesex-London is significantly less than those offered in neighbouring health unit communities within the same school boards.</t>
  </si>
  <si>
    <t xml:space="preserve">In the absence of additional resources, the programs within the School Health Program Standard will continue to be restricted, perpetuating inequitable access to public health programs and services within local school boards.  </t>
  </si>
  <si>
    <r>
      <t xml:space="preserve">1.14 Did the board of health develop and implement a program of public health interventions using a comprehensive health promotion approach, as outlined in the </t>
    </r>
    <r>
      <rPr>
        <i/>
        <sz val="12"/>
        <color theme="1"/>
        <rFont val="Calibri"/>
        <family val="2"/>
        <scheme val="minor"/>
      </rPr>
      <t>Substance Use Prevention and Harm Reduction Guideline, 2018</t>
    </r>
    <r>
      <rPr>
        <sz val="12"/>
        <color theme="1"/>
        <rFont val="Calibri"/>
        <family val="2"/>
        <scheme val="minor"/>
      </rPr>
      <t xml:space="preserve"> (or as current) and the </t>
    </r>
    <r>
      <rPr>
        <i/>
        <sz val="12"/>
        <color theme="1"/>
        <rFont val="Calibri"/>
        <family val="2"/>
        <scheme val="minor"/>
      </rPr>
      <t>Tobacco, Vapour and Smoke Guideline, 2018</t>
    </r>
    <r>
      <rPr>
        <sz val="12"/>
        <color theme="1"/>
        <rFont val="Calibri"/>
        <family val="2"/>
        <scheme val="minor"/>
      </rPr>
      <t xml:space="preserve"> (or as current), that addresses risk and protective factors to reduce the burden of substance use in the public health unit population?</t>
    </r>
  </si>
  <si>
    <t xml:space="preserve">Due to ongoing resource constraints, the MLHU developed and implemented a limited program of public health interventions in accordance with the Substance Use Prevention and Harm Reduction Guideline.  When considering the interventions required to address substance use prevention and harm reduction, the MLHU was able to prioritize mobilization of community partners through the reestablishment of the Community Drug and Alcohol Committee. Priority focus has been placed on harm reduction and opioids.   The MLHU's inability to comprehensively employ health promotion interventions hinders the effectiveness of public health programs, perpetuating health inequities and limiting desired health outcomes.  </t>
  </si>
  <si>
    <t>In the absence of additional resources, the substance use related programs within the Substance Use Prevention and Injury Prevention Program Standard will continue to be restricted.</t>
  </si>
  <si>
    <r>
      <t xml:space="preserve">1.15 Did the board of health develop and implement a program of public health interventions using a comprehensive health promotion approach, as outlined in the </t>
    </r>
    <r>
      <rPr>
        <i/>
        <sz val="12"/>
        <color theme="1"/>
        <rFont val="Calibri"/>
        <family val="2"/>
        <scheme val="minor"/>
      </rPr>
      <t>Injury Prevention Guideline, 2018</t>
    </r>
    <r>
      <rPr>
        <sz val="12"/>
        <color theme="1"/>
        <rFont val="Calibri"/>
        <family val="2"/>
        <scheme val="minor"/>
      </rPr>
      <t xml:space="preserve"> (or as current), that addressed risk and protective factors to reduce the burden of preventable injuries in the public health unit population?</t>
    </r>
  </si>
  <si>
    <t>Due to significant resource constraints, the Injury Prevention programs have been de-prioritized. Minimal work is happening at this time.</t>
  </si>
  <si>
    <t>In the absence of additional resources, the injury related programs with the Substance Use and Injury Prevention Program Standard will continue to be restricted.</t>
  </si>
  <si>
    <t>1.16 Did the board of health deliver programs and services in accordance with the Ontario Public Health Standards?</t>
  </si>
  <si>
    <t>Due to ongoing resource constraints, the MLHU did not fulsomely deliver on all the programs and services in accordance with the Ontario Public Health Standards, as detailed above.</t>
  </si>
  <si>
    <t>In the absence of additional resources, MLHU will continue to fail to meet all the requirements within the Ontario Public Health Standards. Gaps in services and programs are anticipated to increase in size in future years.</t>
  </si>
  <si>
    <r>
      <t xml:space="preserve">1.17 Did the board of health comply with programs provided for in the </t>
    </r>
    <r>
      <rPr>
        <i/>
        <sz val="12"/>
        <color theme="1"/>
        <rFont val="Calibri"/>
        <family val="2"/>
        <scheme val="minor"/>
      </rPr>
      <t>Health Protection and Promotion Act</t>
    </r>
    <r>
      <rPr>
        <sz val="12"/>
        <color theme="1"/>
        <rFont val="Calibri"/>
        <family val="2"/>
        <scheme val="minor"/>
      </rPr>
      <t>?</t>
    </r>
  </si>
  <si>
    <t>2.0 Fiduciary Requirements</t>
  </si>
  <si>
    <t>2.1 Did the board of health comply with the terms and conditions of the Public Health Funding and Accountability Agreement?</t>
  </si>
  <si>
    <t xml:space="preserve">Significant turnover in the finance team resulted in delays in reporting of Q3 and Q4 results as well as audited financial statements. </t>
  </si>
  <si>
    <t>External support has been retained to assist the health unit in getting back on track. Q4 results are anticipated to be submitted by the deadline for the ARA on June 30th.</t>
  </si>
  <si>
    <t>2.2 Did the board of health place the grant provided by the ministry in an interest bearing account at a Canadian financial institution and report interest earned to the ministry?</t>
  </si>
  <si>
    <t>2.3 Did the board of health report all revenues it collected for programs or services in accordance with the direction provided in writing by the ministry?</t>
  </si>
  <si>
    <t>2.4 Did the board of health report any part of the grant that was not used or accounted for in a manner requested by the ministry?</t>
  </si>
  <si>
    <t>2.5 Did the board of health repay ministry funding as requested by the ministry?</t>
  </si>
  <si>
    <t>2.6 Did the board of health ensure that expenditure forecasts were as accurate as possible?</t>
  </si>
  <si>
    <t>2.7 Did the board of health keep a record of financial affairs, invoices, receipts and other documents, and prepare annual statements of their financial affairs?</t>
  </si>
  <si>
    <r>
      <t xml:space="preserve">2.8 Did the board of health comply with the financial requirements of the </t>
    </r>
    <r>
      <rPr>
        <i/>
        <sz val="12"/>
        <color theme="1"/>
        <rFont val="Calibri"/>
        <family val="2"/>
        <scheme val="minor"/>
      </rPr>
      <t>Health Protection and Promotion Act</t>
    </r>
    <r>
      <rPr>
        <sz val="12"/>
        <color theme="1"/>
        <rFont val="Calibri"/>
        <family val="2"/>
        <scheme val="minor"/>
      </rPr>
      <t xml:space="preserve"> (e.g., remuneration, informing municipalities of financial obligations, passing by-laws, etc.), and all other applicable legislation and regulations?</t>
    </r>
  </si>
  <si>
    <r>
      <t xml:space="preserve">2.9 Did the board of health use the grant only for the purposes of the </t>
    </r>
    <r>
      <rPr>
        <i/>
        <sz val="12"/>
        <rFont val="Calibri"/>
        <family val="2"/>
        <scheme val="minor"/>
      </rPr>
      <t>Health Protection and Promotion Act</t>
    </r>
    <r>
      <rPr>
        <sz val="12"/>
        <rFont val="Calibri"/>
        <family val="2"/>
        <scheme val="minor"/>
      </rPr>
      <t xml:space="preserve"> and provide or ensure the provision of programs and services in accordance with the </t>
    </r>
    <r>
      <rPr>
        <i/>
        <sz val="12"/>
        <rFont val="Calibri"/>
        <family val="2"/>
        <scheme val="minor"/>
      </rPr>
      <t>Health Protection and Promotion Act</t>
    </r>
    <r>
      <rPr>
        <sz val="12"/>
        <rFont val="Calibri"/>
        <family val="2"/>
        <scheme val="minor"/>
      </rPr>
      <t>, Ontario Public Health Standards, and the Public Health Funding and Accountability Agreement?</t>
    </r>
  </si>
  <si>
    <t>2.10 Did the board of health spend the grant only on admissible expenditures?</t>
  </si>
  <si>
    <r>
      <t xml:space="preserve">2.11 Did the board of health comply with the </t>
    </r>
    <r>
      <rPr>
        <i/>
        <sz val="12"/>
        <rFont val="Calibri"/>
        <family val="2"/>
        <scheme val="minor"/>
      </rPr>
      <t xml:space="preserve">Municipal Act, 2001, </t>
    </r>
    <r>
      <rPr>
        <sz val="12"/>
        <rFont val="Calibri"/>
        <family val="2"/>
        <scheme val="minor"/>
      </rPr>
      <t xml:space="preserve">and ensure that the administration adopted policies with respect to its procurement of goods and services? </t>
    </r>
  </si>
  <si>
    <t xml:space="preserve">2.12 Did the board of health conduct an open and competitive process to procure goods and services? </t>
  </si>
  <si>
    <t>2.13 Did the board of health ensure that the administration implemented appropriate financial management and oversight to ensure the following were in place?
a) A plan for the management of physical and financial resources;
b) A process for internal financial controls based on generally accepted accounting principles;
c) A process to ensure that areas of variance were addressed and corrected;
d) A procedure to ensure that the procurement policy was followed across all programs/services areas;
e) A process to ensure the regular evaluation of the quality of service provided by contracted services in accordance with contract standards; and,
f) A process to inform the board of health regarding resource allocation plans and decisions, both financial and workforce related, that are required to address shifts in need and capacity.</t>
  </si>
  <si>
    <r>
      <t xml:space="preserve">2.14 Did the board of health have financial controls in place that met the specified attributes and objectives as per </t>
    </r>
    <r>
      <rPr>
        <i/>
        <sz val="12"/>
        <color theme="1"/>
        <rFont val="Calibri"/>
        <family val="2"/>
        <scheme val="minor"/>
      </rPr>
      <t>Schedule D</t>
    </r>
    <r>
      <rPr>
        <sz val="12"/>
        <color theme="1"/>
        <rFont val="Calibri"/>
        <family val="2"/>
        <scheme val="minor"/>
      </rPr>
      <t xml:space="preserve"> of the Public Health Funding and Accountability Agreement?</t>
    </r>
  </si>
  <si>
    <t>2.15 Did the board of health negotiate and have in place service level agreements for corporately provided services?</t>
  </si>
  <si>
    <t>2.16 Did the board of health have and maintain insurance?</t>
  </si>
  <si>
    <t>2.17 Did the board of health maintain an inventory of all tangible capital assets developed or acquired with a value exceeding $5,000 or a value determined locally that is appropriate under the circumstances?</t>
  </si>
  <si>
    <t>2.18.1 If the board of health disposed of an asset which exceeded $100,000 in value, did the board of health do so with the ministry's prior written confirmation?</t>
  </si>
  <si>
    <t>2.19 Did the board of health ensure that the grant was not carried over from one year to the next, unless pre-authorized in writing from the ministry?</t>
  </si>
  <si>
    <r>
      <t>2.20 Did the board of health maintain a capital funding plan</t>
    </r>
    <r>
      <rPr>
        <sz val="12"/>
        <color theme="1"/>
        <rFont val="Calibri"/>
        <family val="2"/>
        <scheme val="minor"/>
      </rPr>
      <t xml:space="preserve"> which included policies and procedures to ensure that funding for capital projects was appropriately managed and reported?</t>
    </r>
  </si>
  <si>
    <t>2.21 Did the board of health comply with the Community Health Capital Programs policy?</t>
  </si>
  <si>
    <t>2.22 Did the board of health negotiate and have in place service level agreements (or similar contracts/agreements) with partner organizations for the delivery of mandatory public health programs and services, and other ministry funded programs such as the Ontario Seniors Dental Care Program?</t>
  </si>
  <si>
    <t>3.0 Good Governance and Management Practices</t>
  </si>
  <si>
    <t>3.1 Did the board of health operate in a transparent and accountable manner, and provide accurate and complete information to the ministry?</t>
  </si>
  <si>
    <t>3.2 Did the board of health ensure that members were aware of their roles and responsibilities, and emerging issues and trends, by ensuring the development and implementation of a comprehensive orientation plan for new board members and a continuing education program for board members?</t>
  </si>
  <si>
    <t>3.3 Did the board of health carry out its obligations without a conflict of interest and disclose to the ministry an actual, potential, or perceived conflict of interest?</t>
  </si>
  <si>
    <t>The conflict of interest registry for the Board of Health is posted publicly on the MLHU website.</t>
  </si>
  <si>
    <r>
      <t xml:space="preserve">3.4 Did the board of health comply with the governance requirements of the </t>
    </r>
    <r>
      <rPr>
        <i/>
        <sz val="12"/>
        <color theme="1"/>
        <rFont val="Calibri"/>
        <family val="2"/>
        <scheme val="minor"/>
      </rPr>
      <t>Health Protection and Promotion Act</t>
    </r>
    <r>
      <rPr>
        <sz val="12"/>
        <color theme="1"/>
        <rFont val="Calibri"/>
        <family val="2"/>
        <scheme val="minor"/>
      </rPr>
      <t xml:space="preserve"> (e.g., number of members, election of chair, remuneration, quorum, passing by-laws, etc.), and all other applicable legislation and regulations?</t>
    </r>
  </si>
  <si>
    <r>
      <t xml:space="preserve">3.5 Did the board of health comply with medical officer of health appointment and reporting requirements of the </t>
    </r>
    <r>
      <rPr>
        <i/>
        <sz val="12"/>
        <rFont val="Calibri"/>
        <family val="2"/>
        <scheme val="minor"/>
      </rPr>
      <t>Health Protection and Promotion Act</t>
    </r>
    <r>
      <rPr>
        <sz val="12"/>
        <rFont val="Calibri"/>
        <family val="2"/>
        <scheme val="minor"/>
      </rPr>
      <t xml:space="preserve">, and the ministry’s </t>
    </r>
    <r>
      <rPr>
        <i/>
        <sz val="12"/>
        <rFont val="Calibri"/>
        <family val="2"/>
        <scheme val="minor"/>
      </rPr>
      <t>Policy Framework on Medical Officer of Health Appointments, Reporting, and Compensation</t>
    </r>
    <r>
      <rPr>
        <sz val="12"/>
        <rFont val="Calibri"/>
        <family val="2"/>
        <scheme val="minor"/>
      </rPr>
      <t>? This includes, but is not limited to, having or ensuring:
a) The appointment and approval of a full-time Medical Officer of Health at a minimum of a 0.8 full-time equivalent (28 to 32 hours or 4 days per business week on-site at the public health unit); 
b) The appointment of a physician as Acting Medical Officer of Health at a minimum of a 0.8 full-time equivalent (28 to 32 hours or 4 days per business week on-site at the public health unit) where there was no Medical Officer of Health or Associate Medical Officer of Health in place;
c) The Medical Officer of Health reported directly to the board of health (solid line relationship) on matters of public health significance/importance;
d) The Medical Officer of Health was part of the senior management team; 
e) Staff responsible for the delivery of public health programs and services reported directly to the Medical Officer of Health without any need to report to intermediaries (solid line relationship); and,
f) Compliance with eligibility criteria under the Medical Officer of Health and Associate Medical Officer of Health Compensation Initiative.</t>
    </r>
  </si>
  <si>
    <t>3.6 Did the board of health ensure that the administration established a human resources strategy which considered the competencies, composition and size of the workforce, as well as community composition, and included initiatives for the recruitment, retention, professional development, and leadership development of the public health unit workforce?</t>
  </si>
  <si>
    <t xml:space="preserve">3.7 Did the board of health ensure that the administration established and implemented written human resource policies and procedures which were made available to staff, students, and volunteers? </t>
  </si>
  <si>
    <t>3.8 Did the board of health ensure all policies and procedures were regularly reviewed and revised, and included the date of the last review/revision?</t>
  </si>
  <si>
    <t>3.9 Did the board of health engage in community and multi-sectoral collaboration with health care and other relevant stakeholders (including Ontario Health, Ontario Health Teams and priority populations) in decreasing health inequities?</t>
  </si>
  <si>
    <t>3.10 Did the board of health engage in relationships with Indigenous communities in a way that was meaningful for them?</t>
  </si>
  <si>
    <t>3.11 Did the board of health provide population health information, including social determinants of health and health inequities, to the public, community partners and health care providers, including Ontario Health Teams, in accordance with the Foundational and Program Standards?</t>
  </si>
  <si>
    <t>3.12 Did the board of health develop and implement policies or by-laws regarding the functioning of the governing body, including:
a) Use and establishment of sub-committees;
b) Rules of order and frequency of meetings;
c) Preparation of meeting agenda, materials, minutes, and other record keeping;
d) Selection of officers;
e) Selection of board of health members based on skills, knowledge, competencies and representatives of the community, where boards of health were able to recommend the recruitment of members to the appointing body;
f) Remuneration and allowable expenses for board members;
g) Procurement of external advisors to the board such as lawyers and auditors (if applicable);
h) Conflict of interest;
i) Confidentiality;
j) Medical officer of health and executive officers (where applicable) selection process, remuneration, and performance review; and,
k) Delegation of the medical officer of health duties during short absences such as during a vacation/coverage plan.</t>
  </si>
  <si>
    <r>
      <t xml:space="preserve">3.13 Did the board of health ensure that by-laws, policies and procedures </t>
    </r>
    <r>
      <rPr>
        <sz val="12"/>
        <rFont val="Calibri"/>
        <family val="2"/>
        <scheme val="minor"/>
      </rPr>
      <t>were</t>
    </r>
    <r>
      <rPr>
        <sz val="12"/>
        <color theme="1"/>
        <rFont val="Calibri"/>
        <family val="2"/>
        <scheme val="minor"/>
      </rPr>
      <t xml:space="preserve"> reviewed and revised as necessary, and are reviewed at least every two years?</t>
    </r>
  </si>
  <si>
    <r>
      <t xml:space="preserve">3.14 Did the board of health provide governance direction to the administration and ensure that the board of health remained informed about the activities of the organization </t>
    </r>
    <r>
      <rPr>
        <sz val="12"/>
        <rFont val="Calibri"/>
        <family val="2"/>
        <scheme val="minor"/>
      </rPr>
      <t>regarding</t>
    </r>
    <r>
      <rPr>
        <sz val="12"/>
        <color theme="1"/>
        <rFont val="Calibri"/>
        <family val="2"/>
        <scheme val="minor"/>
      </rPr>
      <t xml:space="preserve"> the following?
a) Delivery of programs and services;
b) Organizational effectiveness through evaluation of the organization and strategic planning;
c) Stakeholder relations and partnership building;
d) Research and evaluation;
e) Compliance with all applicable legislation and regulations;
f) Workforce issues, including recruitment of medical officer of health and any other senior executives;
g) Financial management, including procurement policies and practices; and,
h) Risk management.</t>
    </r>
  </si>
  <si>
    <r>
      <t xml:space="preserve">3.15 Did the board of health have a self-evaluation process of its governance practices and outcomes that </t>
    </r>
    <r>
      <rPr>
        <sz val="12"/>
        <rFont val="Calibri"/>
        <family val="2"/>
        <scheme val="minor"/>
      </rPr>
      <t>are</t>
    </r>
    <r>
      <rPr>
        <sz val="12"/>
        <color rgb="FFFF0000"/>
        <rFont val="Calibri"/>
        <family val="2"/>
        <scheme val="minor"/>
      </rPr>
      <t xml:space="preserve"> </t>
    </r>
    <r>
      <rPr>
        <sz val="12"/>
        <color theme="1"/>
        <rFont val="Calibri"/>
        <family val="2"/>
        <scheme val="minor"/>
      </rPr>
      <t xml:space="preserve">completed at least every other year? </t>
    </r>
  </si>
  <si>
    <t>3.16 Did the board of health ensure that the administration developed and implemented a set of client service standards?</t>
  </si>
  <si>
    <t>3.17 Did the board of health ensure that the medical officer of health, as the designated health information custodian, maintained information systems and implemented policies/ procedures for privacy and security, data collection and records management?</t>
  </si>
  <si>
    <t>4.0 Public Health Practice</t>
  </si>
  <si>
    <t>4.1 Did the board of heath ensure that the administration established, maintained, and implemented policies and procedures related to research ethics?</t>
  </si>
  <si>
    <t>4.2 Did the board of health designate a Chief Nursing Officer and meet specific requirements under Schedule B of the Public Health Funding and Accountability Agreement? This includes but is not limited to:
a) The Chief Nursing Officer role was implemented at the management level or participated in senior management meetings; 
b) The Chief Nursing Officer reported directly to the medical officer of health or Chief Executive Officer; and,
c) The Chief Nursing Officer articulated, modelled, and promoted a vision of excellence in public health nursing practice, which facilitated evidence-based services and quality health outcomes in the public health context.</t>
  </si>
  <si>
    <t>4.3 Did the board of health use a systematic process to plan public health programs and services to assess and report on the health of local populations, describing the existence and impact of health inequities and identifying effective local strategies to decrease health inequities?</t>
  </si>
  <si>
    <t>MLHU is in the process of developing these mechanisms, and this was not systematically completed in 2024.</t>
  </si>
  <si>
    <t>MLHU will continue to be limited in collecting novel population-level SDOH data, given the lack of resources.</t>
  </si>
  <si>
    <r>
      <t xml:space="preserve">4.4 Did the board of health employ qualified public health professionals in accordance with the </t>
    </r>
    <r>
      <rPr>
        <i/>
        <sz val="12"/>
        <color theme="1"/>
        <rFont val="Calibri"/>
        <family val="2"/>
        <scheme val="minor"/>
      </rPr>
      <t>Qualifications for Public Health Professionals Protocol, 2018</t>
    </r>
    <r>
      <rPr>
        <sz val="12"/>
        <color theme="1"/>
        <rFont val="Calibri"/>
        <family val="2"/>
        <scheme val="minor"/>
      </rPr>
      <t xml:space="preserve"> (or as current)?</t>
    </r>
  </si>
  <si>
    <t>4.5 Did the board of health support a culture of excellence in professional practice, ensuring a culture of quality and continuous organizational self-improvement?</t>
  </si>
  <si>
    <t>5.0 Other</t>
  </si>
  <si>
    <t>5.1 Did the board of health have a formal risk management framework in place that identified, assessed, and addressed risks?</t>
  </si>
  <si>
    <t>5.2 Did the board of health produce an annual financial and performance report to the general public, as well as its Strategic Plan?</t>
  </si>
  <si>
    <t>The Board of Health has been guided by a provisional strategic plan and the annual report for 2023 was released in 2024.</t>
  </si>
  <si>
    <t>A full strategic planning process has been launched in 2025, with widespread community and staff engagement. An annual report for 2024 will be released in 2025.</t>
  </si>
  <si>
    <t xml:space="preserve">Certification by the Board of Health </t>
  </si>
  <si>
    <t>Chair, Board of Health</t>
  </si>
  <si>
    <t>Name</t>
  </si>
  <si>
    <t>(Signature) (Date)</t>
  </si>
  <si>
    <t>Medical Officer of Health / Chief Executive Officer</t>
  </si>
  <si>
    <t xml:space="preserve">Chief Financial Officer / Business Administrator </t>
  </si>
  <si>
    <t xml:space="preserve">I certify that the information provided in the Annual Report and Attestation is accurate and complete, conform with categories specified as eligible, that copies of all invoices/back-up documentation are available for review at the board of health and that the signed/scanned and Excel versions submitted are identical. </t>
  </si>
  <si>
    <t>Base Funding</t>
  </si>
  <si>
    <t>One-Time Funding</t>
  </si>
  <si>
    <t>Quarter</t>
  </si>
  <si>
    <t>As of</t>
  </si>
  <si>
    <t>YTD</t>
  </si>
  <si>
    <t>Forecast</t>
  </si>
  <si>
    <t>[Select Quarter from List]</t>
  </si>
  <si>
    <t>the end of the selected quarter]</t>
  </si>
  <si>
    <t>[Time Period]</t>
  </si>
  <si>
    <t>Q1</t>
  </si>
  <si>
    <t>Jan 1 - Mar 31</t>
  </si>
  <si>
    <t>Apr 1 - Dec 31</t>
  </si>
  <si>
    <t>Apr 1 - Mar 31</t>
  </si>
  <si>
    <t>1st</t>
  </si>
  <si>
    <t>Q2</t>
  </si>
  <si>
    <t>Jan 1 - Jun 30</t>
  </si>
  <si>
    <t>Jul 1 - Dec 31</t>
  </si>
  <si>
    <t>Apr 1 - June 30</t>
  </si>
  <si>
    <t>Jul 1 - Mar 31</t>
  </si>
  <si>
    <t>Apr 1 - Jun 30</t>
  </si>
  <si>
    <t>2nd</t>
  </si>
  <si>
    <t>Q3</t>
  </si>
  <si>
    <t>Jan 1 - Sep 30</t>
  </si>
  <si>
    <t>Oct 1 - Dec 31</t>
  </si>
  <si>
    <t>Apr 1 - Sep 30</t>
  </si>
  <si>
    <t>Aug 1 - Mar 31</t>
  </si>
  <si>
    <t>Jul 1 - Sep 30</t>
  </si>
  <si>
    <t>3rd</t>
  </si>
  <si>
    <t>Q4</t>
  </si>
  <si>
    <t>Jan 1 -  Dec 31</t>
  </si>
  <si>
    <t>4th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</si>
</sst>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 #,##0_-;\-* #,##0_-;_-* &quot;-&quot;_-;_-@_-"/>
    <numFmt numFmtId="165" formatCode="_-&quot;$&quot;* #,##0.00_-;\-&quot;$&quot;* #,##0.00_-;_-&quot;$&quot;* &quot;-&quot;??_-;_-@_-"/>
    <numFmt numFmtId="166" formatCode="_-* #,##0.00_-;\-* #,##0.00_-;_-* &quot;-&quot;??_-;_-@_-"/>
    <numFmt numFmtId="167" formatCode="\ "/>
    <numFmt numFmtId="168" formatCode="_(* #,##0_);[Red]_(* \(#,##0\);_(* &quot;-&quot;??_);_(@_)"/>
    <numFmt numFmtId="169" formatCode="0.0%;[Red]\-0.0%"/>
    <numFmt numFmtId="170" formatCode="[$-1009]mmmm\ d\,\ yyyy;@"/>
  </numFmts>
  <fonts count="79" x14ac:knownFonts="1">
    <font>
      <sz val="10"/>
      <name val="Arial"/>
      <family val="2"/>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2"/>
      <color indexed="12"/>
      <name val="Arial"/>
      <family val="2"/>
    </font>
    <font>
      <sz val="10"/>
      <color theme="0" tint="-0.499984740745262"/>
      <name val="Arial"/>
      <family val="2"/>
    </font>
    <font>
      <sz val="11"/>
      <color theme="0" tint="-0.499984740745262"/>
      <name val="Arial"/>
      <family val="2"/>
    </font>
    <font>
      <sz val="10"/>
      <color theme="0"/>
      <name val="Arial"/>
      <family val="2"/>
    </font>
    <font>
      <sz val="11"/>
      <name val="Arial"/>
      <family val="2"/>
    </font>
    <font>
      <sz val="11"/>
      <color theme="0"/>
      <name val="Arial"/>
      <family val="2"/>
    </font>
    <font>
      <b/>
      <sz val="9"/>
      <color theme="0"/>
      <name val="Arial"/>
      <family val="2"/>
    </font>
    <font>
      <b/>
      <sz val="11"/>
      <color theme="0"/>
      <name val="Calibri"/>
      <family val="2"/>
      <scheme val="minor"/>
    </font>
    <font>
      <b/>
      <sz val="11"/>
      <color theme="1"/>
      <name val="Calibri"/>
      <family val="2"/>
      <scheme val="minor"/>
    </font>
    <font>
      <sz val="11"/>
      <color theme="0"/>
      <name val="Calibri"/>
      <family val="2"/>
      <scheme val="minor"/>
    </font>
    <font>
      <sz val="10"/>
      <name val="Calibri"/>
      <family val="2"/>
      <scheme val="minor"/>
    </font>
    <font>
      <b/>
      <sz val="16"/>
      <name val="Calibri"/>
      <family val="2"/>
      <scheme val="minor"/>
    </font>
    <font>
      <sz val="11"/>
      <color theme="0" tint="-0.499984740745262"/>
      <name val="Calibri"/>
      <family val="2"/>
      <scheme val="minor"/>
    </font>
    <font>
      <b/>
      <sz val="16"/>
      <color theme="0"/>
      <name val="Calibri"/>
      <family val="2"/>
      <scheme val="minor"/>
    </font>
    <font>
      <b/>
      <sz val="12"/>
      <color theme="1"/>
      <name val="Calibri"/>
      <family val="2"/>
      <scheme val="minor"/>
    </font>
    <font>
      <sz val="16"/>
      <name val="Calibri"/>
      <family val="2"/>
      <scheme val="minor"/>
    </font>
    <font>
      <b/>
      <sz val="16"/>
      <color theme="1"/>
      <name val="Calibri"/>
      <family val="2"/>
      <scheme val="minor"/>
    </font>
    <font>
      <sz val="12"/>
      <name val="Calibri"/>
      <family val="2"/>
      <scheme val="minor"/>
    </font>
    <font>
      <sz val="14"/>
      <name val="Calibri"/>
      <family val="2"/>
      <scheme val="minor"/>
    </font>
    <font>
      <b/>
      <sz val="12"/>
      <color rgb="FF0066FF"/>
      <name val="Calibri"/>
      <family val="2"/>
      <scheme val="minor"/>
    </font>
    <font>
      <b/>
      <i/>
      <sz val="18"/>
      <color theme="1"/>
      <name val="Calibri"/>
      <family val="2"/>
      <scheme val="minor"/>
    </font>
    <font>
      <sz val="10"/>
      <color theme="0" tint="-0.499984740745262"/>
      <name val="Calibri"/>
      <family val="2"/>
      <scheme val="minor"/>
    </font>
    <font>
      <b/>
      <sz val="12"/>
      <color theme="0"/>
      <name val="Calibri"/>
      <family val="2"/>
      <scheme val="minor"/>
    </font>
    <font>
      <sz val="12"/>
      <color rgb="FF0066FF"/>
      <name val="Calibri"/>
      <family val="2"/>
      <scheme val="minor"/>
    </font>
    <font>
      <sz val="11"/>
      <name val="Calibri"/>
      <family val="2"/>
      <scheme val="minor"/>
    </font>
    <font>
      <sz val="10"/>
      <color theme="0"/>
      <name val="Calibri"/>
      <family val="2"/>
      <scheme val="minor"/>
    </font>
    <font>
      <b/>
      <sz val="11"/>
      <color rgb="FF3366FF"/>
      <name val="Calibri"/>
      <family val="2"/>
      <scheme val="minor"/>
    </font>
    <font>
      <b/>
      <sz val="14"/>
      <color theme="1"/>
      <name val="Calibri"/>
      <family val="2"/>
      <scheme val="minor"/>
    </font>
    <font>
      <b/>
      <sz val="14"/>
      <color theme="0"/>
      <name val="Calibri"/>
      <family val="2"/>
      <scheme val="minor"/>
    </font>
    <font>
      <i/>
      <sz val="12"/>
      <color theme="1"/>
      <name val="Calibri"/>
      <family val="2"/>
      <scheme val="minor"/>
    </font>
    <font>
      <sz val="11"/>
      <color indexed="12"/>
      <name val="Calibri"/>
      <family val="2"/>
      <scheme val="minor"/>
    </font>
    <font>
      <i/>
      <u/>
      <sz val="14"/>
      <name val="Calibri"/>
      <family val="2"/>
      <scheme val="minor"/>
    </font>
    <font>
      <sz val="11"/>
      <name val="Tahoma"/>
      <family val="2"/>
    </font>
    <font>
      <b/>
      <sz val="14"/>
      <color theme="0"/>
      <name val="Arial"/>
      <family val="2"/>
    </font>
    <font>
      <sz val="10"/>
      <color theme="1"/>
      <name val="Arial"/>
      <family val="2"/>
    </font>
    <font>
      <b/>
      <sz val="11"/>
      <name val="Arial"/>
      <family val="2"/>
    </font>
    <font>
      <b/>
      <sz val="12"/>
      <color theme="0"/>
      <name val="Arial"/>
      <family val="2"/>
    </font>
    <font>
      <b/>
      <sz val="22"/>
      <color theme="1"/>
      <name val="Calibri"/>
      <family val="2"/>
      <scheme val="minor"/>
    </font>
    <font>
      <b/>
      <sz val="26"/>
      <color theme="1"/>
      <name val="Calibri"/>
      <family val="2"/>
      <scheme val="minor"/>
    </font>
    <font>
      <u/>
      <sz val="11"/>
      <color theme="10"/>
      <name val="Century Gothic"/>
      <family val="2"/>
    </font>
    <font>
      <b/>
      <sz val="12"/>
      <color theme="1"/>
      <name val="Arial"/>
      <family val="2"/>
    </font>
    <font>
      <i/>
      <u/>
      <sz val="12"/>
      <name val="Calibri"/>
      <family val="2"/>
      <scheme val="minor"/>
    </font>
    <font>
      <b/>
      <sz val="24"/>
      <color theme="1"/>
      <name val="Calibri"/>
      <family val="2"/>
      <scheme val="minor"/>
    </font>
    <font>
      <sz val="14"/>
      <color rgb="FFE7F3F7"/>
      <name val="Calibri"/>
      <family val="2"/>
      <scheme val="minor"/>
    </font>
    <font>
      <b/>
      <sz val="12"/>
      <name val="Calibri"/>
      <family val="2"/>
      <scheme val="minor"/>
    </font>
    <font>
      <sz val="11"/>
      <color theme="1"/>
      <name val="Century Gothic"/>
      <family val="2"/>
    </font>
    <font>
      <i/>
      <sz val="12"/>
      <name val="Calibri"/>
      <family val="2"/>
      <scheme val="minor"/>
    </font>
    <font>
      <i/>
      <sz val="12"/>
      <color theme="0"/>
      <name val="Calibri"/>
      <family val="2"/>
      <scheme val="minor"/>
    </font>
    <font>
      <sz val="16"/>
      <color theme="0"/>
      <name val="Calibri"/>
      <family val="2"/>
      <scheme val="minor"/>
    </font>
    <font>
      <b/>
      <i/>
      <sz val="12"/>
      <color theme="1"/>
      <name val="Calibri"/>
      <family val="2"/>
      <scheme val="minor"/>
    </font>
    <font>
      <sz val="12"/>
      <color rgb="FFFF0000"/>
      <name val="Calibri"/>
      <family val="2"/>
      <scheme val="minor"/>
    </font>
    <font>
      <sz val="12"/>
      <color rgb="FF3366FF"/>
      <name val="Calibri"/>
      <family val="2"/>
      <scheme val="minor"/>
    </font>
    <font>
      <b/>
      <sz val="14"/>
      <name val="Calibri"/>
      <family val="2"/>
      <scheme val="minor"/>
    </font>
    <font>
      <sz val="14"/>
      <color theme="0" tint="-0.499984740745262"/>
      <name val="Calibri"/>
      <family val="2"/>
      <scheme val="minor"/>
    </font>
    <font>
      <sz val="14"/>
      <color theme="0"/>
      <name val="Calibri"/>
      <family val="2"/>
      <scheme val="minor"/>
    </font>
    <font>
      <sz val="10"/>
      <name val="Arial"/>
      <family val="2"/>
    </font>
    <font>
      <b/>
      <sz val="12"/>
      <color rgb="FF3366FF"/>
      <name val="Calibri"/>
      <family val="2"/>
      <scheme val="minor"/>
    </font>
    <font>
      <b/>
      <i/>
      <sz val="14"/>
      <name val="Calibri"/>
      <family val="2"/>
      <scheme val="minor"/>
    </font>
    <font>
      <b/>
      <sz val="20"/>
      <color theme="1"/>
      <name val="Calibri"/>
      <family val="2"/>
      <scheme val="minor"/>
    </font>
    <font>
      <sz val="12"/>
      <color theme="3"/>
      <name val="Calibri"/>
      <family val="2"/>
      <scheme val="minor"/>
    </font>
    <font>
      <sz val="12"/>
      <color rgb="FF000000"/>
      <name val="Calibri"/>
      <family val="2"/>
      <scheme val="minor"/>
    </font>
    <font>
      <i/>
      <sz val="12"/>
      <color rgb="FF000000"/>
      <name val="Calibri"/>
      <family val="2"/>
      <scheme val="minor"/>
    </font>
    <font>
      <b/>
      <i/>
      <sz val="16"/>
      <name val="Calibri"/>
      <family val="2"/>
      <scheme val="minor"/>
    </font>
  </fonts>
  <fills count="19">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rgb="FFFFFFCC"/>
        <bgColor indexed="64"/>
      </patternFill>
    </fill>
    <fill>
      <patternFill patternType="solid">
        <fgColor rgb="FFFFFFCC"/>
        <bgColor theme="5" tint="0.79995117038483843"/>
      </patternFill>
    </fill>
    <fill>
      <patternFill patternType="solid">
        <fgColor theme="4" tint="-0.249977111117893"/>
        <bgColor indexed="64"/>
      </patternFill>
    </fill>
    <fill>
      <patternFill patternType="solid">
        <fgColor rgb="FF2E96D0"/>
        <bgColor indexed="64"/>
      </patternFill>
    </fill>
    <fill>
      <patternFill patternType="solid">
        <fgColor theme="4" tint="-0.249977111117893"/>
        <bgColor theme="8"/>
      </patternFill>
    </fill>
    <fill>
      <patternFill patternType="solid">
        <fgColor rgb="FF2E96D0"/>
        <bgColor theme="8"/>
      </patternFill>
    </fill>
    <fill>
      <patternFill patternType="solid">
        <fgColor rgb="FFE7F3F9"/>
        <bgColor indexed="64"/>
      </patternFill>
    </fill>
    <fill>
      <patternFill patternType="solid">
        <fgColor rgb="FF2E96D0"/>
        <bgColor theme="5"/>
      </patternFill>
    </fill>
    <fill>
      <patternFill patternType="solid">
        <fgColor rgb="FFE7F3F9"/>
        <bgColor theme="5"/>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5" tint="0.79998168889431442"/>
        <bgColor theme="5"/>
      </patternFill>
    </fill>
    <fill>
      <patternFill patternType="solid">
        <fgColor theme="4" tint="0.59999389629810485"/>
        <bgColor indexed="64"/>
      </patternFill>
    </fill>
    <fill>
      <patternFill patternType="solid">
        <fgColor theme="0"/>
        <bgColor indexed="64"/>
      </patternFill>
    </fill>
  </fills>
  <borders count="190">
    <border>
      <left/>
      <right/>
      <top/>
      <bottom/>
      <diagonal/>
    </border>
    <border>
      <left style="thin">
        <color theme="0"/>
      </left>
      <right/>
      <top style="thin">
        <color theme="0"/>
      </top>
      <bottom/>
      <diagonal/>
    </border>
    <border>
      <left style="thin">
        <color theme="0"/>
      </left>
      <right/>
      <top/>
      <bottom/>
      <diagonal/>
    </border>
    <border>
      <left style="thin">
        <color theme="0"/>
      </left>
      <right/>
      <top style="thick">
        <color theme="0"/>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4" tint="0.39994506668294322"/>
      </top>
      <bottom style="thin">
        <color theme="4" tint="0.39994506668294322"/>
      </bottom>
      <diagonal/>
    </border>
    <border>
      <left style="thin">
        <color theme="0"/>
      </left>
      <right style="medium">
        <color theme="0"/>
      </right>
      <top style="thin">
        <color theme="4" tint="0.39994506668294322"/>
      </top>
      <bottom style="thin">
        <color theme="4" tint="0.39994506668294322"/>
      </bottom>
      <diagonal/>
    </border>
    <border>
      <left style="medium">
        <color theme="0"/>
      </left>
      <right style="thin">
        <color theme="0"/>
      </right>
      <top style="thin">
        <color theme="4" tint="0.39994506668294322"/>
      </top>
      <bottom style="thin">
        <color theme="4" tint="0.39994506668294322"/>
      </bottom>
      <diagonal/>
    </border>
    <border>
      <left style="medium">
        <color theme="0"/>
      </left>
      <right style="medium">
        <color theme="0"/>
      </right>
      <top style="thin">
        <color theme="4" tint="0.39994506668294322"/>
      </top>
      <bottom style="thin">
        <color theme="4" tint="0.39994506668294322"/>
      </bottom>
      <diagonal/>
    </border>
    <border>
      <left style="medium">
        <color theme="0"/>
      </left>
      <right style="medium">
        <color theme="0"/>
      </right>
      <top style="thin">
        <color theme="4" tint="0.39994506668294322"/>
      </top>
      <bottom style="double">
        <color theme="4" tint="0.39994506668294322"/>
      </bottom>
      <diagonal/>
    </border>
    <border>
      <left style="thin">
        <color theme="0"/>
      </left>
      <right style="medium">
        <color theme="0"/>
      </right>
      <top style="thin">
        <color theme="0"/>
      </top>
      <bottom style="thin">
        <color theme="0"/>
      </bottom>
      <diagonal/>
    </border>
    <border>
      <left style="medium">
        <color theme="0"/>
      </left>
      <right style="medium">
        <color theme="0"/>
      </right>
      <top style="thin">
        <color theme="0"/>
      </top>
      <bottom style="thin">
        <color theme="0"/>
      </bottom>
      <diagonal/>
    </border>
    <border>
      <left style="medium">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theme="0"/>
      </left>
      <right style="medium">
        <color theme="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theme="4" tint="0.39994506668294322"/>
      </left>
      <right/>
      <top style="thin">
        <color theme="4" tint="0.39994506668294322"/>
      </top>
      <bottom style="thin">
        <color theme="0"/>
      </bottom>
      <diagonal/>
    </border>
    <border>
      <left style="thin">
        <color theme="0"/>
      </left>
      <right/>
      <top style="thin">
        <color theme="4" tint="0.39994506668294322"/>
      </top>
      <bottom style="thin">
        <color theme="0"/>
      </bottom>
      <diagonal/>
    </border>
    <border>
      <left style="thin">
        <color theme="0"/>
      </left>
      <right style="thin">
        <color theme="4" tint="0.39994506668294322"/>
      </right>
      <top style="thin">
        <color theme="4" tint="0.39994506668294322"/>
      </top>
      <bottom style="thin">
        <color theme="0"/>
      </bottom>
      <diagonal/>
    </border>
    <border>
      <left style="thin">
        <color theme="4" tint="0.39994506668294322"/>
      </left>
      <right/>
      <top style="thin">
        <color theme="0"/>
      </top>
      <bottom style="thin">
        <color theme="0"/>
      </bottom>
      <diagonal/>
    </border>
    <border>
      <left style="thin">
        <color theme="0"/>
      </left>
      <right style="thin">
        <color theme="4" tint="0.39994506668294322"/>
      </right>
      <top style="thin">
        <color theme="0"/>
      </top>
      <bottom style="thin">
        <color theme="0"/>
      </bottom>
      <diagonal/>
    </border>
    <border>
      <left style="thin">
        <color theme="0"/>
      </left>
      <right/>
      <top style="thin">
        <color theme="0"/>
      </top>
      <bottom style="thin">
        <color theme="4" tint="0.39994506668294322"/>
      </bottom>
      <diagonal/>
    </border>
    <border>
      <left style="thin">
        <color theme="0"/>
      </left>
      <right style="thin">
        <color theme="4" tint="0.39994506668294322"/>
      </right>
      <top style="thin">
        <color theme="0"/>
      </top>
      <bottom style="thin">
        <color theme="4" tint="0.39994506668294322"/>
      </bottom>
      <diagonal/>
    </border>
    <border>
      <left style="thin">
        <color theme="0"/>
      </left>
      <right style="medium">
        <color theme="0"/>
      </right>
      <top/>
      <bottom/>
      <diagonal/>
    </border>
    <border>
      <left style="thin">
        <color theme="4" tint="0.39994506668294322"/>
      </left>
      <right style="medium">
        <color theme="0"/>
      </right>
      <top style="thin">
        <color theme="4" tint="0.39991454817346722"/>
      </top>
      <bottom style="double">
        <color theme="4" tint="0.39991454817346722"/>
      </bottom>
      <diagonal/>
    </border>
    <border>
      <left/>
      <right/>
      <top style="thin">
        <color indexed="64"/>
      </top>
      <bottom style="medium">
        <color indexed="64"/>
      </bottom>
      <diagonal/>
    </border>
    <border>
      <left/>
      <right/>
      <top/>
      <bottom style="double">
        <color theme="4" tint="-0.24994659260841701"/>
      </bottom>
      <diagonal/>
    </border>
    <border>
      <left style="medium">
        <color indexed="64"/>
      </left>
      <right style="thin">
        <color indexed="64"/>
      </right>
      <top/>
      <bottom/>
      <diagonal/>
    </border>
    <border>
      <left style="thin">
        <color theme="4" tint="0.39994506668294322"/>
      </left>
      <right style="medium">
        <color theme="0"/>
      </right>
      <top style="thin">
        <color theme="0"/>
      </top>
      <bottom style="thin">
        <color theme="0"/>
      </bottom>
      <diagonal/>
    </border>
    <border>
      <left style="medium">
        <color theme="0"/>
      </left>
      <right style="medium">
        <color theme="0"/>
      </right>
      <top style="thin">
        <color theme="4" tint="0.39991454817346722"/>
      </top>
      <bottom style="double">
        <color theme="4" tint="0.39994506668294322"/>
      </bottom>
      <diagonal/>
    </border>
    <border>
      <left style="thin">
        <color theme="4" tint="0.39994506668294322"/>
      </left>
      <right style="medium">
        <color theme="0"/>
      </right>
      <top style="thin">
        <color theme="0"/>
      </top>
      <bottom style="thin">
        <color theme="4" tint="0.39994506668294322"/>
      </bottom>
      <diagonal/>
    </border>
    <border>
      <left style="medium">
        <color theme="0"/>
      </left>
      <right style="thin">
        <color theme="0"/>
      </right>
      <top style="thin">
        <color theme="0"/>
      </top>
      <bottom style="thin">
        <color theme="4" tint="0.39994506668294322"/>
      </bottom>
      <diagonal/>
    </border>
    <border>
      <left/>
      <right style="medium">
        <color theme="0"/>
      </right>
      <top/>
      <bottom/>
      <diagonal/>
    </border>
    <border>
      <left style="medium">
        <color theme="0"/>
      </left>
      <right style="thin">
        <color theme="0"/>
      </right>
      <top/>
      <bottom/>
      <diagonal/>
    </border>
    <border>
      <left style="thin">
        <color theme="4" tint="0.39994506668294322"/>
      </left>
      <right style="medium">
        <color theme="0"/>
      </right>
      <top style="thin">
        <color theme="4" tint="0.39994506668294322"/>
      </top>
      <bottom style="thin">
        <color theme="0"/>
      </bottom>
      <diagonal/>
    </border>
    <border>
      <left style="medium">
        <color theme="0"/>
      </left>
      <right style="thin">
        <color theme="0"/>
      </right>
      <top style="thin">
        <color theme="4" tint="0.39994506668294322"/>
      </top>
      <bottom style="thin">
        <color theme="0"/>
      </bottom>
      <diagonal/>
    </border>
    <border>
      <left/>
      <right style="medium">
        <color theme="0"/>
      </right>
      <top/>
      <bottom style="thin">
        <color theme="4" tint="0.39994506668294322"/>
      </bottom>
      <diagonal/>
    </border>
    <border>
      <left style="medium">
        <color theme="0"/>
      </left>
      <right style="thin">
        <color theme="0"/>
      </right>
      <top/>
      <bottom style="thin">
        <color theme="4" tint="0.39994506668294322"/>
      </bottom>
      <diagonal/>
    </border>
    <border>
      <left style="thin">
        <color theme="4" tint="0.39991454817346722"/>
      </left>
      <right/>
      <top style="thin">
        <color theme="4" tint="0.39988402966399123"/>
      </top>
      <bottom style="thin">
        <color theme="4" tint="0.39988402966399123"/>
      </bottom>
      <diagonal/>
    </border>
    <border>
      <left/>
      <right style="thin">
        <color theme="4" tint="0.39988402966399123"/>
      </right>
      <top style="thin">
        <color theme="4" tint="0.39988402966399123"/>
      </top>
      <bottom style="thin">
        <color theme="4" tint="0.39988402966399123"/>
      </bottom>
      <diagonal/>
    </border>
    <border>
      <left style="thin">
        <color theme="4" tint="0.39985351115451523"/>
      </left>
      <right/>
      <top style="thin">
        <color theme="4" tint="0.39988402966399123"/>
      </top>
      <bottom/>
      <diagonal/>
    </border>
    <border>
      <left style="thin">
        <color theme="0"/>
      </left>
      <right style="thin">
        <color theme="4" tint="0.39985351115451523"/>
      </right>
      <top style="thin">
        <color theme="4" tint="0.39988402966399123"/>
      </top>
      <bottom style="thin">
        <color theme="0"/>
      </bottom>
      <diagonal/>
    </border>
    <border>
      <left style="thin">
        <color theme="4" tint="0.39985351115451523"/>
      </left>
      <right/>
      <top/>
      <bottom style="thin">
        <color theme="4" tint="0.39985351115451523"/>
      </bottom>
      <diagonal/>
    </border>
    <border>
      <left style="thin">
        <color theme="0"/>
      </left>
      <right style="thin">
        <color theme="4" tint="0.39985351115451523"/>
      </right>
      <top style="thin">
        <color theme="0"/>
      </top>
      <bottom style="thin">
        <color theme="4" tint="0.39985351115451523"/>
      </bottom>
      <diagonal/>
    </border>
    <border>
      <left style="thin">
        <color theme="4" tint="0.39994506668294322"/>
      </left>
      <right style="thin">
        <color theme="0"/>
      </right>
      <top style="thin">
        <color theme="4" tint="0.39994506668294322"/>
      </top>
      <bottom/>
      <diagonal/>
    </border>
    <border>
      <left style="medium">
        <color theme="0"/>
      </left>
      <right style="medium">
        <color theme="0"/>
      </right>
      <top style="thin">
        <color theme="4" tint="0.39994506668294322"/>
      </top>
      <bottom/>
      <diagonal/>
    </border>
    <border>
      <left style="medium">
        <color theme="0"/>
      </left>
      <right style="thin">
        <color theme="0"/>
      </right>
      <top style="thin">
        <color theme="4" tint="0.39994506668294322"/>
      </top>
      <bottom/>
      <diagonal/>
    </border>
    <border>
      <left style="medium">
        <color theme="0"/>
      </left>
      <right style="thin">
        <color theme="4" tint="0.39994506668294322"/>
      </right>
      <top style="thin">
        <color theme="4" tint="0.39994506668294322"/>
      </top>
      <bottom/>
      <diagonal/>
    </border>
    <border>
      <left style="thin">
        <color theme="4" tint="0.39994506668294322"/>
      </left>
      <right/>
      <top style="thin">
        <color theme="4" tint="0.39991454817346722"/>
      </top>
      <bottom style="thin">
        <color theme="4" tint="0.39994506668294322"/>
      </bottom>
      <diagonal/>
    </border>
    <border>
      <left style="thin">
        <color theme="4" tint="0.39991454817346722"/>
      </left>
      <right/>
      <top style="thin">
        <color theme="4" tint="0.39994506668294322"/>
      </top>
      <bottom style="thin">
        <color theme="4" tint="0.39988402966399123"/>
      </bottom>
      <diagonal/>
    </border>
    <border>
      <left style="thin">
        <color theme="4" tint="0.39991454817346722"/>
      </left>
      <right/>
      <top style="thin">
        <color theme="4" tint="0.39994506668294322"/>
      </top>
      <bottom style="thin">
        <color theme="4" tint="0.39991454817346722"/>
      </bottom>
      <diagonal/>
    </border>
    <border>
      <left style="thin">
        <color theme="0"/>
      </left>
      <right/>
      <top style="thin">
        <color theme="4" tint="0.39994506668294322"/>
      </top>
      <bottom style="thin">
        <color theme="4" tint="0.39991454817346722"/>
      </bottom>
      <diagonal/>
    </border>
    <border>
      <left style="thin">
        <color theme="4" tint="0.39994506668294322"/>
      </left>
      <right/>
      <top style="thin">
        <color theme="4" tint="0.39994506668294322"/>
      </top>
      <bottom style="thin">
        <color theme="4" tint="0.39991454817346722"/>
      </bottom>
      <diagonal/>
    </border>
    <border>
      <left/>
      <right/>
      <top style="thin">
        <color theme="4" tint="0.39994506668294322"/>
      </top>
      <bottom style="thin">
        <color theme="4" tint="0.39991454817346722"/>
      </bottom>
      <diagonal/>
    </border>
    <border>
      <left/>
      <right style="thin">
        <color theme="4" tint="0.39991454817346722"/>
      </right>
      <top style="thin">
        <color theme="4" tint="0.39994506668294322"/>
      </top>
      <bottom style="thin">
        <color theme="4" tint="0.39991454817346722"/>
      </bottom>
      <diagonal/>
    </border>
    <border>
      <left/>
      <right/>
      <top/>
      <bottom style="thin">
        <color theme="0"/>
      </bottom>
      <diagonal/>
    </border>
    <border>
      <left/>
      <right/>
      <top style="thin">
        <color theme="0"/>
      </top>
      <bottom style="thin">
        <color theme="0"/>
      </bottom>
      <diagonal/>
    </border>
    <border>
      <left style="thin">
        <color theme="4"/>
      </left>
      <right/>
      <top style="thin">
        <color theme="4"/>
      </top>
      <bottom/>
      <diagonal/>
    </border>
    <border>
      <left style="thin">
        <color theme="0"/>
      </left>
      <right/>
      <top style="thin">
        <color theme="4"/>
      </top>
      <bottom/>
      <diagonal/>
    </border>
    <border>
      <left style="thin">
        <color theme="0"/>
      </left>
      <right style="thin">
        <color theme="4"/>
      </right>
      <top style="thin">
        <color theme="4"/>
      </top>
      <bottom/>
      <diagonal/>
    </border>
    <border>
      <left style="thin">
        <color theme="4"/>
      </left>
      <right/>
      <top/>
      <bottom/>
      <diagonal/>
    </border>
    <border>
      <left style="thin">
        <color theme="0"/>
      </left>
      <right/>
      <top/>
      <bottom style="thin">
        <color theme="0"/>
      </bottom>
      <diagonal/>
    </border>
    <border>
      <left style="thin">
        <color theme="0"/>
      </left>
      <right style="thin">
        <color theme="4"/>
      </right>
      <top/>
      <bottom style="thin">
        <color theme="0"/>
      </bottom>
      <diagonal/>
    </border>
    <border>
      <left style="thin">
        <color theme="4"/>
      </left>
      <right/>
      <top style="thin">
        <color theme="0"/>
      </top>
      <bottom style="thin">
        <color theme="0"/>
      </bottom>
      <diagonal/>
    </border>
    <border>
      <left style="thin">
        <color theme="0"/>
      </left>
      <right style="thin">
        <color theme="4"/>
      </right>
      <top style="thin">
        <color theme="0"/>
      </top>
      <bottom style="thin">
        <color theme="0"/>
      </bottom>
      <diagonal/>
    </border>
    <border>
      <left/>
      <right/>
      <top style="thin">
        <color theme="0"/>
      </top>
      <bottom/>
      <diagonal/>
    </border>
    <border>
      <left style="thin">
        <color theme="0"/>
      </left>
      <right style="thin">
        <color theme="0"/>
      </right>
      <top style="thin">
        <color theme="0"/>
      </top>
      <bottom/>
      <diagonal/>
    </border>
    <border>
      <left style="thin">
        <color theme="4" tint="0.39988402966399123"/>
      </left>
      <right/>
      <top style="thin">
        <color theme="4" tint="0.39988402966399123"/>
      </top>
      <bottom style="thin">
        <color theme="4" tint="0.39991454817346722"/>
      </bottom>
      <diagonal/>
    </border>
    <border>
      <left style="thin">
        <color theme="0"/>
      </left>
      <right/>
      <top style="thin">
        <color theme="4" tint="0.39988402966399123"/>
      </top>
      <bottom style="thin">
        <color theme="4" tint="0.39991454817346722"/>
      </bottom>
      <diagonal/>
    </border>
    <border>
      <left style="thin">
        <color theme="0"/>
      </left>
      <right style="thin">
        <color theme="4" tint="0.39988402966399123"/>
      </right>
      <top style="thin">
        <color theme="4" tint="0.39988402966399123"/>
      </top>
      <bottom style="thin">
        <color theme="4" tint="0.39991454817346722"/>
      </bottom>
      <diagonal/>
    </border>
    <border>
      <left style="thin">
        <color theme="4" tint="0.39988402966399123"/>
      </left>
      <right/>
      <top style="thin">
        <color theme="4" tint="0.39991454817346722"/>
      </top>
      <bottom style="thin">
        <color theme="4" tint="0.39988402966399123"/>
      </bottom>
      <diagonal/>
    </border>
    <border>
      <left/>
      <right/>
      <top style="thin">
        <color theme="4" tint="0.39991454817346722"/>
      </top>
      <bottom style="thin">
        <color theme="4" tint="0.39988402966399123"/>
      </bottom>
      <diagonal/>
    </border>
    <border>
      <left/>
      <right style="thin">
        <color theme="4" tint="0.39988402966399123"/>
      </right>
      <top style="thin">
        <color theme="4" tint="0.39991454817346722"/>
      </top>
      <bottom style="thin">
        <color theme="4" tint="0.39988402966399123"/>
      </bottom>
      <diagonal/>
    </border>
    <border>
      <left style="thin">
        <color theme="4" tint="0.39994506668294322"/>
      </left>
      <right/>
      <top style="thin">
        <color theme="4" tint="0.39991454817346722"/>
      </top>
      <bottom style="thin">
        <color theme="4" tint="0.39991454817346722"/>
      </bottom>
      <diagonal/>
    </border>
    <border>
      <left style="thin">
        <color theme="0"/>
      </left>
      <right style="thin">
        <color theme="4" tint="0.39991454817346722"/>
      </right>
      <top style="thin">
        <color theme="4" tint="0.39991454817346722"/>
      </top>
      <bottom style="thin">
        <color theme="4" tint="0.39991454817346722"/>
      </bottom>
      <diagonal/>
    </border>
    <border>
      <left/>
      <right/>
      <top style="thin">
        <color theme="4" tint="0.39991454817346722"/>
      </top>
      <bottom style="thin">
        <color theme="4" tint="0.39991454817346722"/>
      </bottom>
      <diagonal/>
    </border>
    <border>
      <left/>
      <right style="thin">
        <color theme="4" tint="0.39991454817346722"/>
      </right>
      <top style="thin">
        <color theme="4" tint="0.39991454817346722"/>
      </top>
      <bottom style="thin">
        <color theme="4" tint="0.39991454817346722"/>
      </bottom>
      <diagonal/>
    </border>
    <border>
      <left/>
      <right style="thin">
        <color theme="4" tint="0.39994506668294322"/>
      </right>
      <top style="thin">
        <color theme="4" tint="0.39994506668294322"/>
      </top>
      <bottom style="thin">
        <color theme="4" tint="0.39991454817346722"/>
      </bottom>
      <diagonal/>
    </border>
    <border>
      <left style="thin">
        <color theme="0"/>
      </left>
      <right style="thin">
        <color theme="4" tint="0.39994506668294322"/>
      </right>
      <top/>
      <bottom style="thin">
        <color theme="0"/>
      </bottom>
      <diagonal/>
    </border>
    <border>
      <left style="thin">
        <color theme="4" tint="0.39994506668294322"/>
      </left>
      <right/>
      <top style="thin">
        <color theme="4" tint="0.39991454817346722"/>
      </top>
      <bottom/>
      <diagonal/>
    </border>
    <border>
      <left style="thin">
        <color theme="4" tint="0.39994506668294322"/>
      </left>
      <right/>
      <top/>
      <bottom/>
      <diagonal/>
    </border>
    <border>
      <left/>
      <right/>
      <top style="thin">
        <color theme="0"/>
      </top>
      <bottom style="thin">
        <color theme="4" tint="0.39994506668294322"/>
      </bottom>
      <diagonal/>
    </border>
    <border>
      <left/>
      <right/>
      <top style="thin">
        <color theme="4" tint="0.39991454817346722"/>
      </top>
      <bottom/>
      <diagonal/>
    </border>
    <border>
      <left/>
      <right/>
      <top style="thin">
        <color theme="4" tint="0.39994506668294322"/>
      </top>
      <bottom style="thin">
        <color theme="4" tint="0.39988402966399123"/>
      </bottom>
      <diagonal/>
    </border>
    <border>
      <left/>
      <right style="thin">
        <color theme="4" tint="0.39991454817346722"/>
      </right>
      <top style="thin">
        <color theme="4" tint="0.39991454817346722"/>
      </top>
      <bottom/>
      <diagonal/>
    </border>
    <border>
      <left style="thin">
        <color theme="4" tint="0.39991454817346722"/>
      </left>
      <right style="thin">
        <color theme="4" tint="0.39991454817346722"/>
      </right>
      <top style="thin">
        <color theme="4" tint="0.39991454817346722"/>
      </top>
      <bottom/>
      <diagonal/>
    </border>
    <border>
      <left/>
      <right style="thin">
        <color theme="4" tint="0.39994506668294322"/>
      </right>
      <top/>
      <bottom/>
      <diagonal/>
    </border>
    <border>
      <left style="thin">
        <color theme="0"/>
      </left>
      <right/>
      <top style="thin">
        <color theme="0"/>
      </top>
      <bottom style="thin">
        <color rgb="FF2E96D0"/>
      </bottom>
      <diagonal/>
    </border>
    <border>
      <left/>
      <right/>
      <top style="thin">
        <color rgb="FF2E96D0"/>
      </top>
      <bottom style="thin">
        <color indexed="64"/>
      </bottom>
      <diagonal/>
    </border>
    <border>
      <left/>
      <right style="thin">
        <color theme="4" tint="0.39991454817346722"/>
      </right>
      <top style="thin">
        <color theme="4" tint="0.39994506668294322"/>
      </top>
      <bottom style="thin">
        <color theme="4" tint="0.39988402966399123"/>
      </bottom>
      <diagonal/>
    </border>
    <border>
      <left style="thin">
        <color theme="0"/>
      </left>
      <right style="thin">
        <color theme="0"/>
      </right>
      <top/>
      <bottom style="thin">
        <color theme="0"/>
      </bottom>
      <diagonal/>
    </border>
    <border>
      <left style="medium">
        <color theme="0"/>
      </left>
      <right/>
      <top style="thin">
        <color theme="0"/>
      </top>
      <bottom style="thin">
        <color theme="0"/>
      </bottom>
      <diagonal/>
    </border>
    <border>
      <left/>
      <right style="medium">
        <color theme="0"/>
      </right>
      <top style="thin">
        <color theme="0"/>
      </top>
      <bottom style="thin">
        <color theme="0"/>
      </bottom>
      <diagonal/>
    </border>
    <border>
      <left style="medium">
        <color theme="0"/>
      </left>
      <right style="medium">
        <color theme="0"/>
      </right>
      <top style="medium">
        <color theme="0"/>
      </top>
      <bottom/>
      <diagonal/>
    </border>
    <border>
      <left style="medium">
        <color theme="0"/>
      </left>
      <right style="thin">
        <color theme="4" tint="0.39994506668294322"/>
      </right>
      <top style="thin">
        <color theme="4" tint="0.39991454817346722"/>
      </top>
      <bottom style="double">
        <color theme="4" tint="0.39994506668294322"/>
      </bottom>
      <diagonal/>
    </border>
    <border>
      <left/>
      <right style="medium">
        <color theme="0"/>
      </right>
      <top style="medium">
        <color theme="0"/>
      </top>
      <bottom/>
      <diagonal/>
    </border>
    <border>
      <left style="medium">
        <color theme="0"/>
      </left>
      <right/>
      <top style="medium">
        <color theme="0"/>
      </top>
      <bottom/>
      <diagonal/>
    </border>
    <border>
      <left style="thin">
        <color theme="0"/>
      </left>
      <right/>
      <top style="thin">
        <color theme="4" tint="0.39994506668294322"/>
      </top>
      <bottom style="double">
        <color theme="4" tint="0.39994506668294322"/>
      </bottom>
      <diagonal/>
    </border>
    <border>
      <left/>
      <right/>
      <top style="thin">
        <color theme="4" tint="0.39994506668294322"/>
      </top>
      <bottom style="double">
        <color theme="4" tint="0.39994506668294322"/>
      </bottom>
      <diagonal/>
    </border>
    <border>
      <left/>
      <right style="thin">
        <color theme="0"/>
      </right>
      <top style="thin">
        <color theme="4" tint="0.39994506668294322"/>
      </top>
      <bottom style="double">
        <color theme="4" tint="0.39994506668294322"/>
      </bottom>
      <diagonal/>
    </border>
    <border>
      <left style="thin">
        <color theme="4" tint="0.39991454817346722"/>
      </left>
      <right style="thin">
        <color theme="4" tint="0.39991454817346722"/>
      </right>
      <top style="thin">
        <color theme="4" tint="0.39994506668294322"/>
      </top>
      <bottom style="thin">
        <color theme="4" tint="0.39991454817346722"/>
      </bottom>
      <diagonal/>
    </border>
    <border>
      <left style="thin">
        <color theme="4" tint="0.39991454817346722"/>
      </left>
      <right style="thin">
        <color theme="4" tint="0.39991454817346722"/>
      </right>
      <top/>
      <bottom/>
      <diagonal/>
    </border>
    <border>
      <left style="thin">
        <color theme="4" tint="0.39991454817346722"/>
      </left>
      <right style="thin">
        <color theme="4" tint="0.39991454817346722"/>
      </right>
      <top/>
      <bottom style="thin">
        <color theme="4" tint="0.39991454817346722"/>
      </bottom>
      <diagonal/>
    </border>
    <border>
      <left/>
      <right style="thin">
        <color theme="0"/>
      </right>
      <top/>
      <bottom style="thin">
        <color theme="0"/>
      </bottom>
      <diagonal/>
    </border>
    <border>
      <left style="thin">
        <color theme="0"/>
      </left>
      <right style="thin">
        <color theme="4" tint="0.39991454817346722"/>
      </right>
      <top style="thin">
        <color theme="4" tint="0.39994506668294322"/>
      </top>
      <bottom style="thin">
        <color theme="4" tint="0.59996337778862885"/>
      </bottom>
      <diagonal/>
    </border>
    <border>
      <left style="thin">
        <color theme="0"/>
      </left>
      <right/>
      <top style="thin">
        <color theme="4" tint="0.39994506668294322"/>
      </top>
      <bottom style="thin">
        <color theme="4" tint="0.59996337778862885"/>
      </bottom>
      <diagonal/>
    </border>
    <border>
      <left style="thin">
        <color theme="0"/>
      </left>
      <right style="thin">
        <color theme="0"/>
      </right>
      <top style="thin">
        <color theme="4" tint="0.39994506668294322"/>
      </top>
      <bottom style="thin">
        <color theme="4" tint="0.59996337778862885"/>
      </bottom>
      <diagonal/>
    </border>
    <border>
      <left style="thin">
        <color theme="0"/>
      </left>
      <right/>
      <top style="thin">
        <color theme="4" tint="0.39994506668294322"/>
      </top>
      <bottom style="thin">
        <color theme="4" tint="0.39988402966399123"/>
      </bottom>
      <diagonal/>
    </border>
    <border>
      <left style="thin">
        <color theme="0"/>
      </left>
      <right style="thin">
        <color theme="4" tint="0.39991454817346722"/>
      </right>
      <top style="thin">
        <color theme="4" tint="0.39994506668294322"/>
      </top>
      <bottom style="thin">
        <color theme="4" tint="0.39988402966399123"/>
      </bottom>
      <diagonal/>
    </border>
    <border>
      <left/>
      <right style="thin">
        <color theme="4"/>
      </right>
      <top/>
      <bottom/>
      <diagonal/>
    </border>
    <border>
      <left style="thin">
        <color theme="4" tint="0.39994506668294322"/>
      </left>
      <right/>
      <top style="thin">
        <color theme="4" tint="0.39991454817346722"/>
      </top>
      <bottom style="double">
        <color theme="4" tint="0.39991454817346722"/>
      </bottom>
      <diagonal/>
    </border>
    <border>
      <left/>
      <right/>
      <top style="thin">
        <color theme="4" tint="0.39991454817346722"/>
      </top>
      <bottom style="double">
        <color theme="4" tint="0.39991454817346722"/>
      </bottom>
      <diagonal/>
    </border>
    <border>
      <left style="thin">
        <color theme="4" tint="0.39994506668294322"/>
      </left>
      <right/>
      <top style="thin">
        <color theme="4" tint="0.39988402966399123"/>
      </top>
      <bottom/>
      <diagonal/>
    </border>
    <border>
      <left/>
      <right/>
      <top style="thin">
        <color theme="4" tint="0.39988402966399123"/>
      </top>
      <bottom/>
      <diagonal/>
    </border>
    <border>
      <left/>
      <right style="thin">
        <color theme="4" tint="0.39994506668294322"/>
      </right>
      <top style="thin">
        <color theme="4" tint="0.39988402966399123"/>
      </top>
      <bottom/>
      <diagonal/>
    </border>
    <border>
      <left style="thin">
        <color theme="4" tint="0.39991454817346722"/>
      </left>
      <right/>
      <top style="thin">
        <color theme="0"/>
      </top>
      <bottom/>
      <diagonal/>
    </border>
    <border>
      <left style="thin">
        <color theme="4" tint="0.39991454817346722"/>
      </left>
      <right/>
      <top/>
      <bottom/>
      <diagonal/>
    </border>
    <border>
      <left style="medium">
        <color theme="0"/>
      </left>
      <right style="medium">
        <color theme="0"/>
      </right>
      <top style="thin">
        <color theme="0"/>
      </top>
      <bottom/>
      <diagonal/>
    </border>
    <border>
      <left style="medium">
        <color theme="0"/>
      </left>
      <right style="medium">
        <color theme="0"/>
      </right>
      <top/>
      <bottom style="thin">
        <color theme="0"/>
      </bottom>
      <diagonal/>
    </border>
    <border>
      <left style="thin">
        <color theme="0"/>
      </left>
      <right style="medium">
        <color theme="0"/>
      </right>
      <top style="thin">
        <color theme="0"/>
      </top>
      <bottom/>
      <diagonal/>
    </border>
    <border>
      <left style="thin">
        <color theme="0"/>
      </left>
      <right style="medium">
        <color theme="0"/>
      </right>
      <top/>
      <bottom style="thin">
        <color theme="0"/>
      </bottom>
      <diagonal/>
    </border>
    <border>
      <left style="thin">
        <color rgb="FF2E96D0"/>
      </left>
      <right style="medium">
        <color theme="0"/>
      </right>
      <top/>
      <bottom/>
      <diagonal/>
    </border>
    <border>
      <left style="thin">
        <color theme="0"/>
      </left>
      <right style="thin">
        <color rgb="FF2E96D0"/>
      </right>
      <top/>
      <bottom/>
      <diagonal/>
    </border>
    <border>
      <left/>
      <right style="thin">
        <color theme="0"/>
      </right>
      <top style="thin">
        <color theme="0"/>
      </top>
      <bottom style="thin">
        <color theme="4" tint="0.39994506668294322"/>
      </bottom>
      <diagonal/>
    </border>
    <border>
      <left style="thin">
        <color theme="0"/>
      </left>
      <right style="thin">
        <color theme="0"/>
      </right>
      <top style="thin">
        <color theme="0"/>
      </top>
      <bottom style="thin">
        <color theme="4" tint="0.39994506668294322"/>
      </bottom>
      <diagonal/>
    </border>
    <border>
      <left style="thin">
        <color theme="0"/>
      </left>
      <right style="medium">
        <color theme="0"/>
      </right>
      <top style="thin">
        <color theme="0"/>
      </top>
      <bottom style="thin">
        <color theme="4" tint="0.39994506668294322"/>
      </bottom>
      <diagonal/>
    </border>
    <border>
      <left/>
      <right style="thin">
        <color theme="4" tint="0.39994506668294322"/>
      </right>
      <top style="thin">
        <color theme="4" tint="0.39991454817346722"/>
      </top>
      <bottom style="double">
        <color theme="4" tint="0.39994506668294322"/>
      </bottom>
      <diagonal/>
    </border>
    <border>
      <left style="thin">
        <color theme="4" tint="0.39994506668294322"/>
      </left>
      <right/>
      <top style="thin">
        <color theme="4" tint="0.39994506668294322"/>
      </top>
      <bottom style="thin">
        <color theme="4"/>
      </bottom>
      <diagonal/>
    </border>
    <border>
      <left/>
      <right/>
      <top style="thin">
        <color theme="4" tint="0.39994506668294322"/>
      </top>
      <bottom style="thin">
        <color theme="4"/>
      </bottom>
      <diagonal/>
    </border>
    <border>
      <left/>
      <right style="thin">
        <color theme="4" tint="0.39991454817346722"/>
      </right>
      <top style="thin">
        <color theme="4" tint="0.39994506668294322"/>
      </top>
      <bottom style="thin">
        <color theme="4"/>
      </bottom>
      <diagonal/>
    </border>
    <border>
      <left style="thin">
        <color theme="0"/>
      </left>
      <right style="thin">
        <color theme="0"/>
      </right>
      <top style="thin">
        <color theme="4"/>
      </top>
      <bottom style="thin">
        <color theme="0"/>
      </bottom>
      <diagonal/>
    </border>
    <border>
      <left style="thin">
        <color theme="0"/>
      </left>
      <right/>
      <top style="thin">
        <color theme="4"/>
      </top>
      <bottom style="thin">
        <color theme="0"/>
      </bottom>
      <diagonal/>
    </border>
    <border>
      <left/>
      <right/>
      <top style="thin">
        <color theme="4"/>
      </top>
      <bottom style="thin">
        <color theme="0"/>
      </bottom>
      <diagonal/>
    </border>
    <border>
      <left/>
      <right style="thin">
        <color theme="0"/>
      </right>
      <top style="thin">
        <color theme="4"/>
      </top>
      <bottom style="thin">
        <color theme="0"/>
      </bottom>
      <diagonal/>
    </border>
    <border>
      <left style="thin">
        <color theme="0"/>
      </left>
      <right style="thin">
        <color theme="0"/>
      </right>
      <top style="thin">
        <color theme="0"/>
      </top>
      <bottom style="thin">
        <color theme="4" tint="0.39991454817346722"/>
      </bottom>
      <diagonal/>
    </border>
    <border>
      <left/>
      <right style="thin">
        <color theme="0"/>
      </right>
      <top style="thin">
        <color theme="4" tint="0.39991454817346722"/>
      </top>
      <bottom style="thin">
        <color theme="4"/>
      </bottom>
      <diagonal/>
    </border>
    <border>
      <left style="thin">
        <color theme="0"/>
      </left>
      <right style="thin">
        <color theme="0"/>
      </right>
      <top style="thin">
        <color theme="4" tint="0.39991454817346722"/>
      </top>
      <bottom style="thin">
        <color rgb="FF2E96D0"/>
      </bottom>
      <diagonal/>
    </border>
    <border>
      <left style="thin">
        <color theme="0"/>
      </left>
      <right style="thin">
        <color rgb="FF2E96D0"/>
      </right>
      <top style="thin">
        <color theme="4" tint="0.39991454817346722"/>
      </top>
      <bottom style="thin">
        <color rgb="FF2E96D0"/>
      </bottom>
      <diagonal/>
    </border>
    <border>
      <left style="thin">
        <color rgb="FF2E96D0"/>
      </left>
      <right style="medium">
        <color theme="0"/>
      </right>
      <top style="thin">
        <color theme="0"/>
      </top>
      <bottom style="thin">
        <color rgb="FF2E96D0"/>
      </bottom>
      <diagonal/>
    </border>
    <border>
      <left style="medium">
        <color theme="0"/>
      </left>
      <right style="thin">
        <color theme="0"/>
      </right>
      <top style="thin">
        <color theme="0"/>
      </top>
      <bottom style="thin">
        <color rgb="FF2E96D0"/>
      </bottom>
      <diagonal/>
    </border>
    <border>
      <left style="thin">
        <color theme="0"/>
      </left>
      <right style="thin">
        <color theme="0"/>
      </right>
      <top style="thin">
        <color theme="0"/>
      </top>
      <bottom style="thin">
        <color rgb="FF2E96D0"/>
      </bottom>
      <diagonal/>
    </border>
    <border>
      <left style="thin">
        <color theme="0"/>
      </left>
      <right style="thin">
        <color rgb="FF2E96D0"/>
      </right>
      <top style="thin">
        <color theme="0"/>
      </top>
      <bottom style="thin">
        <color rgb="FF2E96D0"/>
      </bottom>
      <diagonal/>
    </border>
    <border>
      <left style="medium">
        <color theme="0"/>
      </left>
      <right style="thin">
        <color theme="0"/>
      </right>
      <top/>
      <bottom style="thin">
        <color theme="0"/>
      </bottom>
      <diagonal/>
    </border>
    <border>
      <left style="thin">
        <color theme="4"/>
      </left>
      <right/>
      <top style="thin">
        <color theme="4"/>
      </top>
      <bottom style="thin">
        <color theme="0"/>
      </bottom>
      <diagonal/>
    </border>
    <border>
      <left style="thin">
        <color theme="0"/>
      </left>
      <right style="thin">
        <color theme="4"/>
      </right>
      <top style="thin">
        <color theme="4"/>
      </top>
      <bottom style="thin">
        <color theme="0"/>
      </bottom>
      <diagonal/>
    </border>
    <border>
      <left/>
      <right/>
      <top style="thin">
        <color theme="4"/>
      </top>
      <bottom/>
      <diagonal/>
    </border>
    <border>
      <left/>
      <right style="thin">
        <color theme="4"/>
      </right>
      <top style="thin">
        <color theme="4"/>
      </top>
      <bottom/>
      <diagonal/>
    </border>
    <border>
      <left/>
      <right/>
      <top style="thin">
        <color theme="4" tint="0.59996337778862885"/>
      </top>
      <bottom style="thin">
        <color theme="4" tint="0.59996337778862885"/>
      </bottom>
      <diagonal/>
    </border>
    <border>
      <left style="thin">
        <color theme="0"/>
      </left>
      <right style="thin">
        <color theme="0"/>
      </right>
      <top style="thin">
        <color theme="4" tint="0.59996337778862885"/>
      </top>
      <bottom style="thin">
        <color theme="4" tint="0.59996337778862885"/>
      </bottom>
      <diagonal/>
    </border>
    <border>
      <left style="thin">
        <color theme="0"/>
      </left>
      <right/>
      <top style="thin">
        <color theme="4" tint="0.59996337778862885"/>
      </top>
      <bottom style="thin">
        <color theme="4" tint="0.59996337778862885"/>
      </bottom>
      <diagonal/>
    </border>
    <border>
      <left/>
      <right style="thin">
        <color theme="0"/>
      </right>
      <top style="thin">
        <color theme="4" tint="0.59996337778862885"/>
      </top>
      <bottom style="thin">
        <color theme="4" tint="0.59996337778862885"/>
      </bottom>
      <diagonal/>
    </border>
    <border>
      <left/>
      <right style="medium">
        <color theme="0"/>
      </right>
      <top style="thin">
        <color theme="4" tint="0.59996337778862885"/>
      </top>
      <bottom style="thin">
        <color theme="4" tint="0.59996337778862885"/>
      </bottom>
      <diagonal/>
    </border>
    <border>
      <left style="medium">
        <color theme="0"/>
      </left>
      <right style="thin">
        <color theme="0"/>
      </right>
      <top style="thin">
        <color theme="4" tint="0.59996337778862885"/>
      </top>
      <bottom style="thin">
        <color theme="4" tint="0.59996337778862885"/>
      </bottom>
      <diagonal/>
    </border>
    <border>
      <left style="thin">
        <color theme="4" tint="0.39988402966399123"/>
      </left>
      <right style="thin">
        <color theme="0"/>
      </right>
      <top style="thin">
        <color theme="4" tint="0.59996337778862885"/>
      </top>
      <bottom style="thin">
        <color theme="4" tint="0.59996337778862885"/>
      </bottom>
      <diagonal/>
    </border>
    <border>
      <left style="thin">
        <color theme="0"/>
      </left>
      <right style="thin">
        <color theme="4" tint="0.39988402966399123"/>
      </right>
      <top style="thin">
        <color theme="4" tint="0.59996337778862885"/>
      </top>
      <bottom style="thin">
        <color theme="4" tint="0.59996337778862885"/>
      </bottom>
      <diagonal/>
    </border>
    <border>
      <left style="thin">
        <color theme="4" tint="0.39988402966399123"/>
      </left>
      <right/>
      <top style="thin">
        <color theme="4" tint="0.59996337778862885"/>
      </top>
      <bottom style="thin">
        <color theme="4" tint="0.59996337778862885"/>
      </bottom>
      <diagonal/>
    </border>
    <border>
      <left/>
      <right style="thin">
        <color theme="4" tint="0.39985351115451523"/>
      </right>
      <top style="thin">
        <color theme="4" tint="0.59996337778862885"/>
      </top>
      <bottom style="thin">
        <color theme="4" tint="0.59996337778862885"/>
      </bottom>
      <diagonal/>
    </border>
    <border>
      <left style="thin">
        <color theme="4" tint="0.39985351115451523"/>
      </left>
      <right style="thin">
        <color indexed="64"/>
      </right>
      <top/>
      <bottom/>
      <diagonal/>
    </border>
    <border>
      <left/>
      <right/>
      <top/>
      <bottom style="thin">
        <color theme="4" tint="0.59996337778862885"/>
      </bottom>
      <diagonal/>
    </border>
    <border>
      <left style="thin">
        <color theme="0"/>
      </left>
      <right/>
      <top style="thin">
        <color theme="4" tint="0.59996337778862885"/>
      </top>
      <bottom/>
      <diagonal/>
    </border>
    <border>
      <left/>
      <right/>
      <top style="thin">
        <color theme="4" tint="0.59996337778862885"/>
      </top>
      <bottom/>
      <diagonal/>
    </border>
    <border>
      <left/>
      <right style="thin">
        <color theme="0"/>
      </right>
      <top style="thin">
        <color theme="4" tint="0.59996337778862885"/>
      </top>
      <bottom/>
      <diagonal/>
    </border>
    <border>
      <left style="thin">
        <color theme="0"/>
      </left>
      <right/>
      <top/>
      <bottom style="thin">
        <color theme="4" tint="0.59996337778862885"/>
      </bottom>
      <diagonal/>
    </border>
    <border>
      <left/>
      <right style="thin">
        <color theme="0"/>
      </right>
      <top/>
      <bottom style="thin">
        <color theme="4" tint="0.59996337778862885"/>
      </bottom>
      <diagonal/>
    </border>
    <border>
      <left style="thin">
        <color theme="0"/>
      </left>
      <right style="medium">
        <color theme="0"/>
      </right>
      <top style="thin">
        <color theme="4" tint="0.39991454817346722"/>
      </top>
      <bottom style="thin">
        <color theme="4" tint="0.39994506668294322"/>
      </bottom>
      <diagonal/>
    </border>
    <border>
      <left style="medium">
        <color theme="0"/>
      </left>
      <right style="medium">
        <color theme="0"/>
      </right>
      <top style="thin">
        <color theme="4" tint="0.39991454817346722"/>
      </top>
      <bottom style="thin">
        <color theme="4" tint="0.39994506668294322"/>
      </bottom>
      <diagonal/>
    </border>
    <border>
      <left style="medium">
        <color theme="0"/>
      </left>
      <right/>
      <top style="thin">
        <color theme="4" tint="0.39991454817346722"/>
      </top>
      <bottom style="thin">
        <color theme="4" tint="0.39994506668294322"/>
      </bottom>
      <diagonal/>
    </border>
    <border>
      <left style="thin">
        <color theme="4" tint="0.39994506668294322"/>
      </left>
      <right/>
      <top/>
      <bottom style="thin">
        <color theme="4" tint="0.39991454817346722"/>
      </bottom>
      <diagonal/>
    </border>
    <border>
      <left/>
      <right/>
      <top/>
      <bottom style="thin">
        <color theme="4" tint="0.39991454817346722"/>
      </bottom>
      <diagonal/>
    </border>
    <border>
      <left/>
      <right style="thin">
        <color theme="4" tint="0.39994506668294322"/>
      </right>
      <top/>
      <bottom style="thin">
        <color theme="4" tint="0.39991454817346722"/>
      </bottom>
      <diagonal/>
    </border>
    <border>
      <left style="thin">
        <color theme="4" tint="0.39991454817346722"/>
      </left>
      <right style="thin">
        <color theme="4" tint="0.39991454817346722"/>
      </right>
      <top style="thin">
        <color theme="4" tint="0.39991454817346722"/>
      </top>
      <bottom style="thin">
        <color theme="4" tint="0.39991454817346722"/>
      </bottom>
      <diagonal/>
    </border>
  </borders>
  <cellStyleXfs count="33">
    <xf numFmtId="0" fontId="0" fillId="0" borderId="0"/>
    <xf numFmtId="166" fontId="15" fillId="0" borderId="0" applyFont="0" applyFill="0" applyBorder="0" applyAlignment="0" applyProtection="0"/>
    <xf numFmtId="165" fontId="15" fillId="0" borderId="0" applyFont="0" applyFill="0" applyBorder="0" applyAlignment="0" applyProtection="0"/>
    <xf numFmtId="0" fontId="16" fillId="0" borderId="0" applyNumberFormat="0" applyFill="0" applyBorder="0" applyAlignment="0" applyProtection="0">
      <alignment vertical="top"/>
      <protection locked="0"/>
    </xf>
    <xf numFmtId="0" fontId="15" fillId="0" borderId="0"/>
    <xf numFmtId="9" fontId="15" fillId="0" borderId="0" applyFont="0" applyFill="0" applyBorder="0" applyAlignment="0" applyProtection="0"/>
    <xf numFmtId="0" fontId="14" fillId="0" borderId="0"/>
    <xf numFmtId="0" fontId="13" fillId="0" borderId="0"/>
    <xf numFmtId="0" fontId="12" fillId="0" borderId="0"/>
    <xf numFmtId="0" fontId="11" fillId="0" borderId="0"/>
    <xf numFmtId="9" fontId="15" fillId="0" borderId="0" applyFont="0" applyFill="0" applyBorder="0" applyAlignment="0" applyProtection="0"/>
    <xf numFmtId="0" fontId="10" fillId="0" borderId="0"/>
    <xf numFmtId="0" fontId="9" fillId="0" borderId="0"/>
    <xf numFmtId="0" fontId="55" fillId="0" borderId="0" applyNumberFormat="0" applyFill="0" applyBorder="0" applyAlignment="0" applyProtection="0"/>
    <xf numFmtId="0" fontId="8" fillId="0" borderId="0"/>
    <xf numFmtId="0" fontId="7" fillId="0" borderId="0"/>
    <xf numFmtId="0" fontId="61" fillId="0" borderId="0"/>
    <xf numFmtId="0" fontId="6"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1" fillId="0" borderId="0"/>
    <xf numFmtId="0" fontId="2" fillId="0" borderId="0"/>
    <xf numFmtId="44" fontId="15" fillId="0" borderId="0" applyFont="0" applyFill="0" applyBorder="0" applyAlignment="0" applyProtection="0"/>
    <xf numFmtId="43" fontId="15" fillId="0" borderId="0" applyFont="0" applyFill="0" applyBorder="0" applyAlignment="0" applyProtection="0"/>
  </cellStyleXfs>
  <cellXfs count="465">
    <xf numFmtId="0" fontId="0" fillId="0" borderId="0" xfId="0"/>
    <xf numFmtId="0" fontId="0" fillId="3" borderId="0" xfId="0" applyFill="1"/>
    <xf numFmtId="0" fontId="19" fillId="3" borderId="0" xfId="0" applyFont="1" applyFill="1"/>
    <xf numFmtId="0" fontId="20" fillId="3" borderId="0" xfId="0" applyFont="1" applyFill="1"/>
    <xf numFmtId="0" fontId="21" fillId="3" borderId="0" xfId="0" applyFont="1" applyFill="1"/>
    <xf numFmtId="0" fontId="18" fillId="3" borderId="0" xfId="0" applyFont="1" applyFill="1" applyAlignment="1">
      <alignment vertical="center"/>
    </xf>
    <xf numFmtId="0" fontId="17" fillId="3" borderId="0" xfId="0" applyFont="1" applyFill="1" applyAlignment="1">
      <alignment vertical="center"/>
    </xf>
    <xf numFmtId="0" fontId="0" fillId="3" borderId="0" xfId="0" applyFill="1" applyAlignment="1">
      <alignment horizontal="left" indent="1"/>
    </xf>
    <xf numFmtId="0" fontId="18" fillId="3" borderId="0" xfId="0" applyFont="1" applyFill="1" applyAlignment="1">
      <alignment horizontal="left" vertical="center" indent="1"/>
    </xf>
    <xf numFmtId="0" fontId="17" fillId="3" borderId="0" xfId="0" applyFont="1" applyFill="1" applyAlignment="1">
      <alignment horizontal="left" vertical="center" indent="1"/>
    </xf>
    <xf numFmtId="0" fontId="26" fillId="3" borderId="0" xfId="0" applyFont="1" applyFill="1" applyAlignment="1">
      <alignment vertical="center"/>
    </xf>
    <xf numFmtId="0" fontId="26" fillId="0" borderId="17" xfId="0" applyFont="1" applyBorder="1" applyAlignment="1">
      <alignment vertical="center"/>
    </xf>
    <xf numFmtId="0" fontId="26" fillId="0" borderId="18" xfId="0" applyFont="1" applyBorder="1" applyAlignment="1">
      <alignment vertical="center"/>
    </xf>
    <xf numFmtId="0" fontId="26" fillId="0" borderId="19" xfId="0" applyFont="1" applyBorder="1" applyAlignment="1">
      <alignment vertical="center"/>
    </xf>
    <xf numFmtId="0" fontId="26" fillId="0" borderId="20" xfId="0" applyFont="1" applyBorder="1" applyAlignment="1">
      <alignment vertical="center"/>
    </xf>
    <xf numFmtId="0" fontId="26" fillId="0" borderId="21" xfId="0" applyFont="1" applyBorder="1" applyAlignment="1">
      <alignment vertical="center"/>
    </xf>
    <xf numFmtId="0" fontId="26" fillId="0" borderId="22" xfId="0" applyFont="1" applyBorder="1" applyAlignment="1">
      <alignment vertical="center"/>
    </xf>
    <xf numFmtId="0" fontId="26" fillId="0" borderId="23" xfId="0" applyFont="1" applyBorder="1" applyAlignment="1">
      <alignment vertical="center"/>
    </xf>
    <xf numFmtId="0" fontId="26" fillId="0" borderId="24" xfId="0" applyFont="1" applyBorder="1" applyAlignment="1">
      <alignment vertical="center"/>
    </xf>
    <xf numFmtId="0" fontId="26" fillId="2" borderId="0" xfId="0" applyFont="1" applyFill="1" applyAlignment="1">
      <alignment vertical="center"/>
    </xf>
    <xf numFmtId="0" fontId="26" fillId="0" borderId="25" xfId="0" applyFont="1" applyBorder="1" applyAlignment="1">
      <alignment vertical="center"/>
    </xf>
    <xf numFmtId="0" fontId="26" fillId="0" borderId="26" xfId="0" applyFont="1" applyBorder="1" applyAlignment="1">
      <alignment vertical="center"/>
    </xf>
    <xf numFmtId="0" fontId="28" fillId="3" borderId="0" xfId="11" applyFont="1" applyFill="1"/>
    <xf numFmtId="0" fontId="28" fillId="3" borderId="0" xfId="0" applyFont="1" applyFill="1"/>
    <xf numFmtId="0" fontId="31" fillId="3" borderId="0" xfId="0" applyFont="1" applyFill="1" applyAlignment="1">
      <alignment vertical="center"/>
    </xf>
    <xf numFmtId="0" fontId="31" fillId="0" borderId="20" xfId="0" applyFont="1" applyBorder="1" applyAlignment="1">
      <alignment vertical="center"/>
    </xf>
    <xf numFmtId="0" fontId="31" fillId="0" borderId="25" xfId="0" applyFont="1" applyBorder="1" applyAlignment="1">
      <alignment vertical="center"/>
    </xf>
    <xf numFmtId="0" fontId="31" fillId="0" borderId="24" xfId="0" applyFont="1" applyBorder="1" applyAlignment="1">
      <alignment vertical="center"/>
    </xf>
    <xf numFmtId="0" fontId="33" fillId="0" borderId="0" xfId="0" applyFont="1" applyAlignment="1">
      <alignment horizontal="left" vertical="center" wrapText="1" indent="1"/>
    </xf>
    <xf numFmtId="0" fontId="34" fillId="3" borderId="0" xfId="0" applyFont="1" applyFill="1" applyAlignment="1">
      <alignment vertical="center"/>
    </xf>
    <xf numFmtId="0" fontId="34" fillId="0" borderId="20" xfId="0" applyFont="1" applyBorder="1" applyAlignment="1">
      <alignment vertical="center"/>
    </xf>
    <xf numFmtId="0" fontId="34" fillId="0" borderId="25" xfId="0" applyFont="1" applyBorder="1" applyAlignment="1">
      <alignment vertical="center"/>
    </xf>
    <xf numFmtId="0" fontId="0" fillId="3" borderId="0" xfId="0" applyFill="1" applyAlignment="1">
      <alignment vertical="center"/>
    </xf>
    <xf numFmtId="0" fontId="0" fillId="0" borderId="20" xfId="0" applyBorder="1" applyAlignment="1">
      <alignment vertical="center"/>
    </xf>
    <xf numFmtId="0" fontId="0" fillId="0" borderId="27" xfId="0" applyBorder="1" applyAlignment="1">
      <alignment vertical="center"/>
    </xf>
    <xf numFmtId="0" fontId="36" fillId="0" borderId="28" xfId="0" applyFont="1" applyBorder="1" applyAlignment="1">
      <alignment vertical="center"/>
    </xf>
    <xf numFmtId="0" fontId="36" fillId="0" borderId="29" xfId="0" applyFont="1" applyBorder="1" applyAlignment="1">
      <alignment vertical="center"/>
    </xf>
    <xf numFmtId="0" fontId="26" fillId="0" borderId="30" xfId="0" applyFont="1" applyBorder="1" applyAlignment="1">
      <alignment vertical="center"/>
    </xf>
    <xf numFmtId="0" fontId="0" fillId="2" borderId="0" xfId="0" applyFill="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26" fillId="3" borderId="0" xfId="0" applyFont="1" applyFill="1" applyAlignment="1">
      <alignment horizontal="left" indent="2"/>
    </xf>
    <xf numFmtId="0" fontId="26" fillId="3" borderId="0" xfId="0" applyFont="1" applyFill="1"/>
    <xf numFmtId="0" fontId="26" fillId="0" borderId="34" xfId="0" applyFont="1" applyBorder="1" applyAlignment="1">
      <alignment vertical="center"/>
    </xf>
    <xf numFmtId="0" fontId="10" fillId="0" borderId="22" xfId="11" applyBorder="1"/>
    <xf numFmtId="0" fontId="37" fillId="3" borderId="0" xfId="0" applyFont="1" applyFill="1"/>
    <xf numFmtId="0" fontId="26" fillId="0" borderId="0" xfId="0" applyFont="1"/>
    <xf numFmtId="0" fontId="26" fillId="0" borderId="27" xfId="0" applyFont="1" applyBorder="1" applyAlignment="1">
      <alignment vertical="center"/>
    </xf>
    <xf numFmtId="0" fontId="26" fillId="0" borderId="31" xfId="0" applyFont="1" applyBorder="1" applyAlignment="1">
      <alignment vertical="center"/>
    </xf>
    <xf numFmtId="0" fontId="26" fillId="0" borderId="32" xfId="0" applyFont="1" applyBorder="1" applyAlignment="1">
      <alignment vertical="center"/>
    </xf>
    <xf numFmtId="0" fontId="26" fillId="0" borderId="33" xfId="0" applyFont="1" applyBorder="1" applyAlignment="1">
      <alignment vertical="center"/>
    </xf>
    <xf numFmtId="0" fontId="28" fillId="3" borderId="0" xfId="0" applyFont="1" applyFill="1" applyAlignment="1">
      <alignment vertical="center"/>
    </xf>
    <xf numFmtId="0" fontId="40" fillId="3" borderId="0" xfId="0" applyFont="1" applyFill="1"/>
    <xf numFmtId="0" fontId="25" fillId="3" borderId="0" xfId="0" applyFont="1" applyFill="1"/>
    <xf numFmtId="0" fontId="37" fillId="3" borderId="0" xfId="0" applyFont="1" applyFill="1" applyAlignment="1">
      <alignment vertical="center"/>
    </xf>
    <xf numFmtId="0" fontId="41" fillId="3" borderId="0" xfId="0" applyFont="1" applyFill="1"/>
    <xf numFmtId="0" fontId="10" fillId="0" borderId="22" xfId="11" applyBorder="1" applyAlignment="1">
      <alignment horizontal="left" indent="1"/>
    </xf>
    <xf numFmtId="0" fontId="26" fillId="0" borderId="0" xfId="0" applyFont="1" applyAlignment="1">
      <alignment horizontal="left" indent="1"/>
    </xf>
    <xf numFmtId="0" fontId="28" fillId="3" borderId="0" xfId="0" applyFont="1" applyFill="1" applyAlignment="1">
      <alignment horizontal="center"/>
    </xf>
    <xf numFmtId="164" fontId="28" fillId="3" borderId="0" xfId="0" applyNumberFormat="1" applyFont="1" applyFill="1"/>
    <xf numFmtId="0" fontId="0" fillId="0" borderId="29" xfId="0" applyBorder="1" applyAlignment="1">
      <alignment vertical="center"/>
    </xf>
    <xf numFmtId="0" fontId="0" fillId="0" borderId="24" xfId="0" applyBorder="1" applyAlignment="1">
      <alignment vertical="center"/>
    </xf>
    <xf numFmtId="0" fontId="26" fillId="0" borderId="44" xfId="0" applyFont="1" applyBorder="1" applyAlignment="1">
      <alignment vertical="center"/>
    </xf>
    <xf numFmtId="0" fontId="26" fillId="0" borderId="24" xfId="0" applyFont="1" applyBorder="1"/>
    <xf numFmtId="0" fontId="26" fillId="2" borderId="0" xfId="0" applyFont="1" applyFill="1"/>
    <xf numFmtId="0" fontId="26" fillId="0" borderId="20" xfId="0" applyFont="1" applyBorder="1"/>
    <xf numFmtId="0" fontId="26" fillId="0" borderId="27" xfId="0" applyFont="1" applyBorder="1"/>
    <xf numFmtId="0" fontId="36" fillId="0" borderId="28" xfId="0" applyFont="1" applyBorder="1"/>
    <xf numFmtId="0" fontId="26" fillId="0" borderId="29" xfId="0" applyFont="1" applyBorder="1"/>
    <xf numFmtId="0" fontId="46" fillId="2" borderId="0" xfId="0" applyFont="1" applyFill="1"/>
    <xf numFmtId="0" fontId="40" fillId="2" borderId="0" xfId="0" applyFont="1" applyFill="1"/>
    <xf numFmtId="0" fontId="28" fillId="3" borderId="0" xfId="0" applyFont="1" applyFill="1" applyAlignment="1">
      <alignment horizontal="left" vertical="center" indent="2"/>
    </xf>
    <xf numFmtId="0" fontId="37" fillId="3" borderId="0" xfId="0" applyFont="1" applyFill="1" applyAlignment="1">
      <alignment horizontal="left" vertical="center" indent="2"/>
    </xf>
    <xf numFmtId="0" fontId="20" fillId="3" borderId="0" xfId="0" applyFont="1" applyFill="1" applyAlignment="1">
      <alignment wrapText="1"/>
    </xf>
    <xf numFmtId="0" fontId="51" fillId="3" borderId="0" xfId="0" applyFont="1" applyFill="1" applyAlignment="1">
      <alignment wrapText="1"/>
    </xf>
    <xf numFmtId="0" fontId="31" fillId="0" borderId="26" xfId="0" applyFont="1" applyBorder="1" applyAlignment="1">
      <alignment vertical="center"/>
    </xf>
    <xf numFmtId="0" fontId="29" fillId="7" borderId="0" xfId="0" applyFont="1" applyFill="1" applyAlignment="1">
      <alignment horizontal="centerContinuous" vertical="center" wrapText="1"/>
    </xf>
    <xf numFmtId="0" fontId="29" fillId="6" borderId="2" xfId="0" applyFont="1" applyFill="1" applyBorder="1" applyAlignment="1">
      <alignment horizontal="center" vertical="center" wrapText="1"/>
    </xf>
    <xf numFmtId="0" fontId="29" fillId="7" borderId="2" xfId="0" applyFont="1" applyFill="1" applyBorder="1" applyAlignment="1">
      <alignment horizontal="center" vertical="center"/>
    </xf>
    <xf numFmtId="0" fontId="29" fillId="0" borderId="2" xfId="0" applyFont="1" applyBorder="1" applyAlignment="1">
      <alignment horizontal="center" vertical="center"/>
    </xf>
    <xf numFmtId="170" fontId="0" fillId="0" borderId="0" xfId="0" applyNumberFormat="1"/>
    <xf numFmtId="168" fontId="39" fillId="5" borderId="60" xfId="0" applyNumberFormat="1" applyFont="1" applyFill="1" applyBorder="1" applyAlignment="1" applyProtection="1">
      <alignment horizontal="left" vertical="center" wrapText="1" indent="1"/>
      <protection locked="0"/>
    </xf>
    <xf numFmtId="168" fontId="39" fillId="4" borderId="62" xfId="0" applyNumberFormat="1" applyFont="1" applyFill="1" applyBorder="1" applyAlignment="1" applyProtection="1">
      <alignment horizontal="left" vertical="center" wrapText="1" indent="1"/>
      <protection locked="0"/>
    </xf>
    <xf numFmtId="0" fontId="41" fillId="3" borderId="0" xfId="0" applyFont="1" applyFill="1" applyAlignment="1">
      <alignment vertical="center"/>
    </xf>
    <xf numFmtId="0" fontId="41" fillId="0" borderId="18" xfId="0" applyFont="1" applyBorder="1" applyAlignment="1">
      <alignment vertical="center"/>
    </xf>
    <xf numFmtId="0" fontId="41" fillId="0" borderId="21" xfId="0" applyFont="1" applyBorder="1" applyAlignment="1">
      <alignment vertical="center"/>
    </xf>
    <xf numFmtId="0" fontId="41" fillId="0" borderId="25" xfId="0" applyFont="1" applyBorder="1" applyAlignment="1">
      <alignment vertical="center"/>
    </xf>
    <xf numFmtId="0" fontId="19" fillId="0" borderId="32" xfId="0" applyFont="1" applyBorder="1" applyAlignment="1">
      <alignment vertical="center"/>
    </xf>
    <xf numFmtId="0" fontId="19" fillId="2" borderId="0" xfId="0" applyFont="1" applyFill="1" applyAlignment="1">
      <alignment vertical="center"/>
    </xf>
    <xf numFmtId="0" fontId="41" fillId="0" borderId="19" xfId="0" applyFont="1" applyBorder="1" applyAlignment="1">
      <alignment vertical="center"/>
    </xf>
    <xf numFmtId="0" fontId="41" fillId="0" borderId="23" xfId="0" applyFont="1" applyBorder="1" applyAlignment="1">
      <alignment vertical="center"/>
    </xf>
    <xf numFmtId="0" fontId="41" fillId="0" borderId="24" xfId="0" applyFont="1" applyBorder="1" applyAlignment="1">
      <alignment vertical="center"/>
    </xf>
    <xf numFmtId="0" fontId="41" fillId="0" borderId="26" xfId="0" applyFont="1" applyBorder="1" applyAlignment="1">
      <alignment vertical="center"/>
    </xf>
    <xf numFmtId="0" fontId="19" fillId="0" borderId="29" xfId="0" applyFont="1" applyBorder="1" applyAlignment="1">
      <alignment vertical="center"/>
    </xf>
    <xf numFmtId="0" fontId="19" fillId="0" borderId="24" xfId="0" applyFont="1" applyBorder="1" applyAlignment="1">
      <alignment vertical="center"/>
    </xf>
    <xf numFmtId="0" fontId="19" fillId="0" borderId="33" xfId="0" applyFont="1" applyBorder="1" applyAlignment="1">
      <alignment vertical="center"/>
    </xf>
    <xf numFmtId="0" fontId="41" fillId="0" borderId="27" xfId="0" applyFont="1" applyBorder="1" applyAlignment="1">
      <alignment vertical="center"/>
    </xf>
    <xf numFmtId="0" fontId="38" fillId="11" borderId="5" xfId="0" applyFont="1" applyFill="1" applyBorder="1" applyAlignment="1">
      <alignment horizontal="center" vertical="center" wrapText="1"/>
    </xf>
    <xf numFmtId="0" fontId="33" fillId="0" borderId="0" xfId="0" applyFont="1" applyAlignment="1">
      <alignment horizontal="left" vertical="top" wrapText="1" indent="1"/>
    </xf>
    <xf numFmtId="0" fontId="28" fillId="3" borderId="0" xfId="15" applyFont="1" applyFill="1"/>
    <xf numFmtId="0" fontId="7" fillId="0" borderId="22" xfId="15" applyBorder="1" applyAlignment="1">
      <alignment horizontal="left" indent="1"/>
    </xf>
    <xf numFmtId="0" fontId="7" fillId="0" borderId="22" xfId="15" applyBorder="1"/>
    <xf numFmtId="168" fontId="39" fillId="5" borderId="11" xfId="0" applyNumberFormat="1" applyFont="1" applyFill="1" applyBorder="1" applyAlignment="1" applyProtection="1">
      <alignment horizontal="center" vertical="center"/>
      <protection locked="0"/>
    </xf>
    <xf numFmtId="168" fontId="39" fillId="5" borderId="13" xfId="0" applyNumberFormat="1" applyFont="1" applyFill="1" applyBorder="1" applyAlignment="1" applyProtection="1">
      <alignment horizontal="center" vertical="center"/>
      <protection locked="0"/>
    </xf>
    <xf numFmtId="168" fontId="39" fillId="5" borderId="75" xfId="0" applyNumberFormat="1" applyFont="1" applyFill="1" applyBorder="1" applyAlignment="1" applyProtection="1">
      <alignment horizontal="center" vertical="center"/>
      <protection locked="0"/>
    </xf>
    <xf numFmtId="168" fontId="39" fillId="4" borderId="16" xfId="0" applyNumberFormat="1" applyFont="1" applyFill="1" applyBorder="1" applyAlignment="1" applyProtection="1">
      <alignment horizontal="center" vertical="center"/>
      <protection locked="0"/>
    </xf>
    <xf numFmtId="0" fontId="0" fillId="2" borderId="0" xfId="0" applyFill="1" applyAlignment="1">
      <alignment horizontal="center" vertical="center"/>
    </xf>
    <xf numFmtId="0" fontId="20" fillId="3" borderId="0" xfId="0" applyFont="1" applyFill="1" applyAlignment="1">
      <alignment horizontal="center" vertical="center"/>
    </xf>
    <xf numFmtId="0" fontId="21" fillId="3" borderId="0" xfId="0" applyFont="1" applyFill="1" applyAlignment="1">
      <alignment horizontal="center" vertical="center"/>
    </xf>
    <xf numFmtId="0" fontId="19" fillId="3" borderId="0" xfId="0" applyFont="1" applyFill="1" applyAlignment="1">
      <alignment horizontal="center" vertical="center"/>
    </xf>
    <xf numFmtId="0" fontId="19" fillId="0" borderId="25" xfId="0" applyFont="1" applyBorder="1" applyAlignment="1">
      <alignment vertical="center"/>
    </xf>
    <xf numFmtId="0" fontId="64" fillId="0" borderId="25" xfId="0" applyFont="1" applyBorder="1" applyAlignment="1">
      <alignment vertical="center"/>
    </xf>
    <xf numFmtId="0" fontId="30" fillId="10" borderId="86" xfId="0" applyFont="1" applyFill="1" applyBorder="1" applyAlignment="1">
      <alignment horizontal="left" vertical="center" indent="1"/>
    </xf>
    <xf numFmtId="168" fontId="30" fillId="10" borderId="87" xfId="0" applyNumberFormat="1" applyFont="1" applyFill="1" applyBorder="1" applyAlignment="1">
      <alignment horizontal="center" vertical="center" wrapText="1"/>
    </xf>
    <xf numFmtId="169" fontId="30" fillId="10" borderId="88" xfId="10" applyNumberFormat="1" applyFont="1" applyFill="1" applyBorder="1" applyAlignment="1" applyProtection="1">
      <alignment horizontal="center" vertical="center" wrapText="1"/>
    </xf>
    <xf numFmtId="0" fontId="19" fillId="0" borderId="27" xfId="0" applyFont="1" applyBorder="1" applyAlignment="1">
      <alignment vertical="center"/>
    </xf>
    <xf numFmtId="0" fontId="65" fillId="0" borderId="28" xfId="0" applyFont="1" applyBorder="1" applyAlignment="1">
      <alignment horizontal="left" vertical="center" wrapText="1" indent="1"/>
    </xf>
    <xf numFmtId="0" fontId="18" fillId="3" borderId="0" xfId="0" applyFont="1" applyFill="1"/>
    <xf numFmtId="0" fontId="28" fillId="3" borderId="0" xfId="17" applyFont="1" applyFill="1"/>
    <xf numFmtId="0" fontId="6" fillId="0" borderId="22" xfId="17" applyBorder="1" applyAlignment="1">
      <alignment horizontal="left" indent="1"/>
    </xf>
    <xf numFmtId="0" fontId="6" fillId="0" borderId="22" xfId="17" applyBorder="1"/>
    <xf numFmtId="0" fontId="33" fillId="0" borderId="67" xfId="0" applyFont="1" applyBorder="1" applyAlignment="1">
      <alignment horizontal="left" vertical="center" wrapText="1" indent="1"/>
    </xf>
    <xf numFmtId="0" fontId="38" fillId="11" borderId="0" xfId="0" applyFont="1" applyFill="1" applyAlignment="1">
      <alignment horizontal="center" vertical="center" wrapText="1"/>
    </xf>
    <xf numFmtId="0" fontId="43" fillId="10" borderId="0" xfId="0" applyFont="1" applyFill="1" applyAlignment="1">
      <alignment horizontal="left" vertical="center"/>
    </xf>
    <xf numFmtId="0" fontId="33" fillId="0" borderId="92" xfId="0" applyFont="1" applyBorder="1" applyAlignment="1">
      <alignment horizontal="left" vertical="center" wrapText="1" indent="1"/>
    </xf>
    <xf numFmtId="0" fontId="34" fillId="0" borderId="26" xfId="0" applyFont="1" applyBorder="1" applyAlignment="1">
      <alignment vertical="center"/>
    </xf>
    <xf numFmtId="0" fontId="34" fillId="0" borderId="24" xfId="0" applyFont="1" applyBorder="1" applyAlignment="1">
      <alignment vertical="center"/>
    </xf>
    <xf numFmtId="0" fontId="34" fillId="2" borderId="0" xfId="0" applyFont="1" applyFill="1" applyAlignment="1">
      <alignment vertical="center"/>
    </xf>
    <xf numFmtId="0" fontId="69" fillId="3" borderId="0" xfId="0" applyFont="1" applyFill="1"/>
    <xf numFmtId="0" fontId="70" fillId="0" borderId="25" xfId="0" applyFont="1" applyBorder="1" applyAlignment="1">
      <alignment vertical="center"/>
    </xf>
    <xf numFmtId="0" fontId="70" fillId="0" borderId="26" xfId="0" applyFont="1" applyBorder="1" applyAlignment="1">
      <alignment vertical="center"/>
    </xf>
    <xf numFmtId="0" fontId="70" fillId="0" borderId="24" xfId="0" applyFont="1" applyBorder="1" applyAlignment="1">
      <alignment vertical="center"/>
    </xf>
    <xf numFmtId="0" fontId="36" fillId="0" borderId="107" xfId="0" applyFont="1" applyBorder="1" applyAlignment="1">
      <alignment vertical="center"/>
    </xf>
    <xf numFmtId="0" fontId="43" fillId="10" borderId="69" xfId="0" applyFont="1" applyFill="1" applyBorder="1" applyAlignment="1">
      <alignment horizontal="left" vertical="center" indent="1"/>
    </xf>
    <xf numFmtId="0" fontId="38" fillId="11" borderId="5" xfId="0" applyFont="1" applyFill="1" applyBorder="1" applyAlignment="1">
      <alignment horizontal="center" vertical="center"/>
    </xf>
    <xf numFmtId="0" fontId="33" fillId="0" borderId="98" xfId="0" applyFont="1" applyBorder="1" applyAlignment="1">
      <alignment horizontal="left" vertical="center" wrapText="1" indent="1"/>
    </xf>
    <xf numFmtId="0" fontId="48" fillId="0" borderId="46" xfId="4" applyFont="1" applyBorder="1"/>
    <xf numFmtId="0" fontId="49" fillId="0" borderId="25" xfId="0" applyFont="1" applyBorder="1" applyAlignment="1">
      <alignment horizontal="centerContinuous" vertical="center" wrapText="1"/>
    </xf>
    <xf numFmtId="0" fontId="29" fillId="8" borderId="0" xfId="0" applyFont="1" applyFill="1" applyAlignment="1">
      <alignment horizontal="left" vertical="center" indent="1"/>
    </xf>
    <xf numFmtId="0" fontId="49" fillId="0" borderId="26" xfId="0" applyFont="1" applyBorder="1" applyAlignment="1">
      <alignment horizontal="centerContinuous" vertical="center"/>
    </xf>
    <xf numFmtId="0" fontId="50" fillId="3" borderId="0" xfId="0" applyFont="1" applyFill="1"/>
    <xf numFmtId="164" fontId="52" fillId="0" borderId="25" xfId="0" applyNumberFormat="1" applyFont="1" applyBorder="1" applyAlignment="1">
      <alignment vertical="center"/>
    </xf>
    <xf numFmtId="0" fontId="49" fillId="0" borderId="45" xfId="0" applyFont="1" applyBorder="1" applyAlignment="1">
      <alignment vertical="center"/>
    </xf>
    <xf numFmtId="0" fontId="52" fillId="0" borderId="26" xfId="0" applyFont="1" applyBorder="1" applyAlignment="1">
      <alignment vertical="center"/>
    </xf>
    <xf numFmtId="164" fontId="52" fillId="0" borderId="25" xfId="0" applyNumberFormat="1" applyFont="1" applyBorder="1" applyAlignment="1">
      <alignment horizontal="left" vertical="center"/>
    </xf>
    <xf numFmtId="0" fontId="52" fillId="0" borderId="0" xfId="0" applyFont="1" applyAlignment="1">
      <alignment horizontal="left" vertical="center"/>
    </xf>
    <xf numFmtId="0" fontId="52" fillId="0" borderId="26" xfId="0" applyFont="1" applyBorder="1" applyAlignment="1">
      <alignment horizontal="left" vertical="center"/>
    </xf>
    <xf numFmtId="0" fontId="49" fillId="0" borderId="25" xfId="0" applyFont="1" applyBorder="1" applyAlignment="1">
      <alignment vertical="center" wrapText="1"/>
    </xf>
    <xf numFmtId="0" fontId="49" fillId="9" borderId="0" xfId="0" applyFont="1" applyFill="1" applyAlignment="1">
      <alignment vertical="center"/>
    </xf>
    <xf numFmtId="0" fontId="49" fillId="0" borderId="26" xfId="0" applyFont="1" applyBorder="1" applyAlignment="1">
      <alignment vertical="center"/>
    </xf>
    <xf numFmtId="0" fontId="47" fillId="0" borderId="2" xfId="0" applyFont="1" applyBorder="1" applyAlignment="1">
      <alignment horizontal="left" vertical="center" indent="1"/>
    </xf>
    <xf numFmtId="0" fontId="58" fillId="0" borderId="2" xfId="0" applyFont="1" applyBorder="1" applyAlignment="1">
      <alignment horizontal="center" vertical="center" wrapText="1"/>
    </xf>
    <xf numFmtId="0" fontId="54" fillId="0" borderId="2" xfId="0" applyFont="1" applyBorder="1" applyAlignment="1">
      <alignment horizontal="center" vertical="center" wrapText="1"/>
    </xf>
    <xf numFmtId="0" fontId="32" fillId="0" borderId="2" xfId="0" applyFont="1" applyBorder="1" applyAlignment="1">
      <alignment horizontal="center" vertical="center" wrapText="1"/>
    </xf>
    <xf numFmtId="0" fontId="53" fillId="0" borderId="2" xfId="0" applyFont="1" applyBorder="1" applyAlignment="1">
      <alignment horizontal="center" vertical="center" wrapText="1"/>
    </xf>
    <xf numFmtId="0" fontId="35" fillId="0" borderId="4" xfId="0" applyFont="1" applyBorder="1" applyAlignment="1">
      <alignment horizontal="left" vertical="top" indent="1"/>
    </xf>
    <xf numFmtId="0" fontId="38" fillId="0" borderId="2" xfId="0" applyFont="1" applyBorder="1" applyAlignment="1">
      <alignment horizontal="center" vertical="center"/>
    </xf>
    <xf numFmtId="0" fontId="38" fillId="0" borderId="2" xfId="0" applyFont="1" applyBorder="1" applyAlignment="1">
      <alignment horizontal="center" vertical="center" wrapText="1"/>
    </xf>
    <xf numFmtId="0" fontId="23" fillId="13" borderId="2" xfId="0" applyFont="1" applyFill="1" applyBorder="1" applyAlignment="1">
      <alignment horizontal="center" vertical="center" wrapText="1"/>
    </xf>
    <xf numFmtId="0" fontId="42" fillId="13" borderId="2" xfId="0" applyFont="1" applyFill="1" applyBorder="1" applyAlignment="1">
      <alignment horizontal="center" vertical="center" wrapText="1"/>
    </xf>
    <xf numFmtId="0" fontId="24" fillId="10" borderId="36" xfId="0" applyFont="1" applyFill="1" applyBorder="1" applyAlignment="1">
      <alignment horizontal="left" vertical="center" wrapText="1"/>
    </xf>
    <xf numFmtId="164" fontId="24" fillId="10" borderId="36" xfId="0" applyNumberFormat="1" applyFont="1" applyFill="1" applyBorder="1" applyAlignment="1">
      <alignment horizontal="center" vertical="center" wrapText="1"/>
    </xf>
    <xf numFmtId="164" fontId="42" fillId="10" borderId="36" xfId="0" applyNumberFormat="1" applyFont="1" applyFill="1" applyBorder="1" applyAlignment="1">
      <alignment horizontal="center" vertical="center" wrapText="1"/>
    </xf>
    <xf numFmtId="0" fontId="24" fillId="10" borderId="36" xfId="0" applyFont="1" applyFill="1" applyBorder="1" applyAlignment="1">
      <alignment horizontal="center" vertical="center" wrapText="1"/>
    </xf>
    <xf numFmtId="0" fontId="24" fillId="10" borderId="37" xfId="0" applyFont="1" applyFill="1" applyBorder="1" applyAlignment="1">
      <alignment horizontal="center" vertical="center" wrapText="1"/>
    </xf>
    <xf numFmtId="0" fontId="44" fillId="12" borderId="50" xfId="0" applyFont="1" applyFill="1" applyBorder="1" applyAlignment="1">
      <alignment horizontal="center" vertical="center" wrapText="1"/>
    </xf>
    <xf numFmtId="168" fontId="30" fillId="12" borderId="40" xfId="0" applyNumberFormat="1" applyFont="1" applyFill="1" applyBorder="1" applyAlignment="1">
      <alignment horizontal="center" vertical="center"/>
    </xf>
    <xf numFmtId="169" fontId="30" fillId="12" borderId="41" xfId="10" applyNumberFormat="1" applyFont="1" applyFill="1" applyBorder="1" applyAlignment="1" applyProtection="1">
      <alignment horizontal="center" vertical="center"/>
    </xf>
    <xf numFmtId="0" fontId="23" fillId="0" borderId="52" xfId="0" applyFont="1" applyBorder="1" applyAlignment="1">
      <alignment horizontal="center" vertical="center" wrapText="1"/>
    </xf>
    <xf numFmtId="168" fontId="24" fillId="0" borderId="2" xfId="0" applyNumberFormat="1" applyFont="1" applyBorder="1" applyAlignment="1">
      <alignment horizontal="center" vertical="center"/>
    </xf>
    <xf numFmtId="169" fontId="24" fillId="0" borderId="2" xfId="10" applyNumberFormat="1" applyFont="1" applyFill="1" applyBorder="1" applyAlignment="1" applyProtection="1">
      <alignment horizontal="center" vertical="center"/>
    </xf>
    <xf numFmtId="0" fontId="24" fillId="10" borderId="54" xfId="0" applyFont="1" applyFill="1" applyBorder="1" applyAlignment="1">
      <alignment horizontal="left" vertical="center" wrapText="1"/>
    </xf>
    <xf numFmtId="168" fontId="24" fillId="10" borderId="36" xfId="0" applyNumberFormat="1" applyFont="1" applyFill="1" applyBorder="1" applyAlignment="1">
      <alignment horizontal="center" vertical="center"/>
    </xf>
    <xf numFmtId="168" fontId="42" fillId="10" borderId="36" xfId="0" applyNumberFormat="1" applyFont="1" applyFill="1" applyBorder="1" applyAlignment="1">
      <alignment horizontal="center" vertical="center"/>
    </xf>
    <xf numFmtId="0" fontId="24" fillId="10" borderId="37" xfId="0" applyFont="1" applyFill="1" applyBorder="1" applyAlignment="1">
      <alignment horizontal="center" vertical="center"/>
    </xf>
    <xf numFmtId="0" fontId="44" fillId="10" borderId="50" xfId="0" applyFont="1" applyFill="1" applyBorder="1" applyAlignment="1">
      <alignment horizontal="center" vertical="center" wrapText="1"/>
    </xf>
    <xf numFmtId="168" fontId="30" fillId="10" borderId="40" xfId="0" applyNumberFormat="1" applyFont="1" applyFill="1" applyBorder="1" applyAlignment="1">
      <alignment horizontal="center" vertical="center"/>
    </xf>
    <xf numFmtId="169" fontId="30" fillId="10" borderId="41" xfId="10" applyNumberFormat="1" applyFont="1" applyFill="1" applyBorder="1" applyAlignment="1" applyProtection="1">
      <alignment horizontal="center" vertical="center"/>
    </xf>
    <xf numFmtId="0" fontId="23" fillId="0" borderId="56" xfId="0" applyFont="1" applyBorder="1" applyAlignment="1">
      <alignment horizontal="center" vertical="center" wrapText="1"/>
    </xf>
    <xf numFmtId="164" fontId="30" fillId="13" borderId="7" xfId="0" applyNumberFormat="1" applyFont="1" applyFill="1" applyBorder="1" applyAlignment="1">
      <alignment horizontal="left" vertical="center" wrapText="1"/>
    </xf>
    <xf numFmtId="168" fontId="30" fillId="13" borderId="9" xfId="0" applyNumberFormat="1" applyFont="1" applyFill="1" applyBorder="1" applyAlignment="1">
      <alignment horizontal="center" vertical="center"/>
    </xf>
    <xf numFmtId="168" fontId="30" fillId="13" borderId="8" xfId="0" applyNumberFormat="1" applyFont="1" applyFill="1" applyBorder="1" applyAlignment="1">
      <alignment horizontal="center" vertical="center"/>
    </xf>
    <xf numFmtId="169" fontId="30" fillId="13" borderId="8" xfId="10" applyNumberFormat="1" applyFont="1" applyFill="1" applyBorder="1" applyAlignment="1" applyProtection="1">
      <alignment horizontal="center" vertical="center"/>
    </xf>
    <xf numFmtId="164" fontId="30" fillId="0" borderId="2" xfId="0" applyNumberFormat="1" applyFont="1" applyBorder="1" applyAlignment="1">
      <alignment horizontal="left" vertical="center" wrapText="1"/>
    </xf>
    <xf numFmtId="168" fontId="30" fillId="0" borderId="2" xfId="0" applyNumberFormat="1" applyFont="1" applyBorder="1" applyAlignment="1">
      <alignment horizontal="center" vertical="center"/>
    </xf>
    <xf numFmtId="169" fontId="30" fillId="0" borderId="2" xfId="10" applyNumberFormat="1" applyFont="1" applyFill="1" applyBorder="1" applyAlignment="1" applyProtection="1">
      <alignment horizontal="center" vertical="center"/>
    </xf>
    <xf numFmtId="168" fontId="35" fillId="13" borderId="9" xfId="0" applyNumberFormat="1" applyFont="1" applyFill="1" applyBorder="1" applyAlignment="1">
      <alignment horizontal="center" vertical="center"/>
    </xf>
    <xf numFmtId="164" fontId="30" fillId="0" borderId="4" xfId="0" applyNumberFormat="1" applyFont="1" applyBorder="1" applyAlignment="1">
      <alignment horizontal="left" vertical="center" wrapText="1"/>
    </xf>
    <xf numFmtId="168" fontId="30" fillId="0" borderId="4" xfId="0" applyNumberFormat="1" applyFont="1" applyBorder="1" applyAlignment="1">
      <alignment horizontal="center" vertical="center"/>
    </xf>
    <xf numFmtId="169" fontId="30" fillId="0" borderId="4" xfId="10" applyNumberFormat="1" applyFont="1" applyFill="1" applyBorder="1" applyAlignment="1" applyProtection="1">
      <alignment horizontal="center" vertical="center"/>
    </xf>
    <xf numFmtId="168" fontId="30" fillId="0" borderId="10" xfId="0" applyNumberFormat="1" applyFont="1" applyBorder="1" applyAlignment="1">
      <alignment horizontal="center" vertical="center" wrapText="1"/>
    </xf>
    <xf numFmtId="168" fontId="30" fillId="0" borderId="10" xfId="0" applyNumberFormat="1" applyFont="1" applyBorder="1" applyAlignment="1">
      <alignment horizontal="center" vertical="center"/>
    </xf>
    <xf numFmtId="169" fontId="30" fillId="0" borderId="10" xfId="0" applyNumberFormat="1" applyFont="1" applyBorder="1" applyAlignment="1">
      <alignment horizontal="center" vertical="center"/>
    </xf>
    <xf numFmtId="168" fontId="30" fillId="0" borderId="0" xfId="0" applyNumberFormat="1" applyFont="1" applyAlignment="1">
      <alignment horizontal="center" vertical="center"/>
    </xf>
    <xf numFmtId="0" fontId="38" fillId="11" borderId="85" xfId="0" applyFont="1" applyFill="1" applyBorder="1" applyAlignment="1">
      <alignment horizontal="center" vertical="center"/>
    </xf>
    <xf numFmtId="0" fontId="38" fillId="11" borderId="85" xfId="0" applyFont="1" applyFill="1" applyBorder="1" applyAlignment="1">
      <alignment horizontal="center" vertical="center" wrapText="1"/>
    </xf>
    <xf numFmtId="0" fontId="38" fillId="0" borderId="0" xfId="0" applyFont="1" applyAlignment="1">
      <alignment horizontal="center" vertical="center"/>
    </xf>
    <xf numFmtId="0" fontId="67" fillId="4" borderId="93" xfId="0" applyFont="1" applyFill="1" applyBorder="1" applyAlignment="1" applyProtection="1">
      <alignment horizontal="left" vertical="top" wrapText="1"/>
      <protection locked="0"/>
    </xf>
    <xf numFmtId="0" fontId="67" fillId="4" borderId="95" xfId="0" applyFont="1" applyFill="1" applyBorder="1" applyAlignment="1" applyProtection="1">
      <alignment horizontal="left" vertical="top" wrapText="1"/>
      <protection locked="0"/>
    </xf>
    <xf numFmtId="0" fontId="67" fillId="4" borderId="104" xfId="0" applyFont="1" applyFill="1" applyBorder="1" applyAlignment="1" applyProtection="1">
      <alignment horizontal="left" vertical="top" wrapText="1"/>
      <protection locked="0"/>
    </xf>
    <xf numFmtId="0" fontId="43" fillId="0" borderId="59" xfId="13" applyFont="1" applyBorder="1" applyAlignment="1" applyProtection="1">
      <alignment horizontal="left" vertical="center" indent="1"/>
    </xf>
    <xf numFmtId="0" fontId="56" fillId="0" borderId="0" xfId="13" applyFont="1" applyBorder="1" applyAlignment="1" applyProtection="1">
      <alignment horizontal="left" vertical="center"/>
    </xf>
    <xf numFmtId="0" fontId="67" fillId="4" borderId="14" xfId="0" applyFont="1" applyFill="1" applyBorder="1" applyAlignment="1" applyProtection="1">
      <alignment horizontal="left" vertical="top" wrapText="1"/>
      <protection locked="0"/>
    </xf>
    <xf numFmtId="0" fontId="67" fillId="4" borderId="39" xfId="0" applyFont="1" applyFill="1" applyBorder="1" applyAlignment="1" applyProtection="1">
      <alignment horizontal="left" vertical="top" wrapText="1"/>
      <protection locked="0"/>
    </xf>
    <xf numFmtId="0" fontId="67" fillId="4" borderId="93" xfId="0" applyFont="1" applyFill="1" applyBorder="1" applyAlignment="1" applyProtection="1">
      <alignment horizontal="center" vertical="center" wrapText="1"/>
      <protection locked="0"/>
    </xf>
    <xf numFmtId="0" fontId="67" fillId="4" borderId="95" xfId="0" applyFont="1" applyFill="1" applyBorder="1" applyAlignment="1" applyProtection="1">
      <alignment horizontal="center" vertical="center" wrapText="1"/>
      <protection locked="0"/>
    </xf>
    <xf numFmtId="0" fontId="67" fillId="4" borderId="103" xfId="0" applyFont="1" applyFill="1" applyBorder="1" applyAlignment="1" applyProtection="1">
      <alignment horizontal="center" vertical="center" wrapText="1"/>
      <protection locked="0"/>
    </xf>
    <xf numFmtId="0" fontId="68" fillId="0" borderId="61" xfId="13" applyFont="1" applyBorder="1" applyAlignment="1">
      <alignment horizontal="left" vertical="center" wrapText="1" indent="1"/>
    </xf>
    <xf numFmtId="0" fontId="43" fillId="12" borderId="43" xfId="0" applyFont="1" applyFill="1" applyBorder="1" applyAlignment="1">
      <alignment horizontal="left" vertical="center" indent="1"/>
    </xf>
    <xf numFmtId="0" fontId="23" fillId="11" borderId="13" xfId="0" applyFont="1" applyFill="1" applyBorder="1" applyAlignment="1">
      <alignment horizontal="center" vertical="center" wrapText="1"/>
    </xf>
    <xf numFmtId="0" fontId="43" fillId="0" borderId="116" xfId="0" applyFont="1" applyBorder="1" applyAlignment="1">
      <alignment horizontal="left" vertical="center"/>
    </xf>
    <xf numFmtId="169" fontId="30" fillId="0" borderId="118" xfId="10" applyNumberFormat="1" applyFont="1" applyFill="1" applyBorder="1" applyAlignment="1">
      <alignment horizontal="center" vertical="center"/>
    </xf>
    <xf numFmtId="169" fontId="30" fillId="12" borderId="113" xfId="10" applyNumberFormat="1" applyFont="1" applyFill="1" applyBorder="1" applyAlignment="1" applyProtection="1">
      <alignment horizontal="center" vertical="center"/>
    </xf>
    <xf numFmtId="164" fontId="30" fillId="0" borderId="42" xfId="0" applyNumberFormat="1" applyFont="1" applyBorder="1" applyAlignment="1">
      <alignment horizontal="left" vertical="center" indent="1"/>
    </xf>
    <xf numFmtId="168" fontId="30" fillId="0" borderId="16" xfId="0" applyNumberFormat="1" applyFont="1" applyBorder="1" applyAlignment="1">
      <alignment horizontal="left" vertical="center"/>
    </xf>
    <xf numFmtId="9" fontId="30" fillId="0" borderId="16" xfId="10" applyFont="1" applyFill="1" applyBorder="1" applyAlignment="1">
      <alignment horizontal="left" vertical="center"/>
    </xf>
    <xf numFmtId="168" fontId="30" fillId="10" borderId="70" xfId="0" applyNumberFormat="1" applyFont="1" applyFill="1" applyBorder="1" applyAlignment="1">
      <alignment horizontal="left" vertical="center"/>
    </xf>
    <xf numFmtId="0" fontId="30" fillId="10" borderId="70" xfId="0" applyFont="1" applyFill="1" applyBorder="1" applyAlignment="1">
      <alignment horizontal="right" vertical="center"/>
    </xf>
    <xf numFmtId="0" fontId="33" fillId="0" borderId="114" xfId="0" applyFont="1" applyBorder="1" applyAlignment="1">
      <alignment horizontal="left" indent="1"/>
    </xf>
    <xf numFmtId="0" fontId="66" fillId="4" borderId="93" xfId="0" applyFont="1" applyFill="1" applyBorder="1" applyAlignment="1" applyProtection="1">
      <alignment horizontal="center" vertical="center" wrapText="1"/>
      <protection locked="0"/>
    </xf>
    <xf numFmtId="0" fontId="66" fillId="4" borderId="93" xfId="0" applyFont="1" applyFill="1" applyBorder="1" applyAlignment="1" applyProtection="1">
      <alignment horizontal="left" vertical="top" wrapText="1"/>
      <protection locked="0"/>
    </xf>
    <xf numFmtId="0" fontId="3" fillId="0" borderId="92" xfId="0" applyFont="1" applyBorder="1" applyAlignment="1">
      <alignment horizontal="left" vertical="center" wrapText="1" indent="1"/>
    </xf>
    <xf numFmtId="0" fontId="3" fillId="0" borderId="82" xfId="0" applyFont="1" applyBorder="1" applyAlignment="1">
      <alignment horizontal="left" vertical="center" wrapText="1" indent="1"/>
    </xf>
    <xf numFmtId="0" fontId="3" fillId="0" borderId="14" xfId="0" applyFont="1" applyBorder="1" applyAlignment="1">
      <alignment horizontal="left" vertical="center" wrapText="1"/>
    </xf>
    <xf numFmtId="0" fontId="38" fillId="11" borderId="109" xfId="0" applyFont="1" applyFill="1" applyBorder="1" applyAlignment="1">
      <alignment horizontal="center" vertical="center"/>
    </xf>
    <xf numFmtId="0" fontId="38" fillId="11" borderId="109" xfId="0" applyFont="1" applyFill="1" applyBorder="1" applyAlignment="1">
      <alignment horizontal="center" vertical="center" wrapText="1"/>
    </xf>
    <xf numFmtId="168" fontId="30" fillId="10" borderId="124" xfId="0" applyNumberFormat="1" applyFont="1" applyFill="1" applyBorder="1" applyAlignment="1">
      <alignment horizontal="left" vertical="center"/>
    </xf>
    <xf numFmtId="168" fontId="30" fillId="10" borderId="125" xfId="0" applyNumberFormat="1" applyFont="1" applyFill="1" applyBorder="1" applyAlignment="1">
      <alignment horizontal="left" vertical="center"/>
    </xf>
    <xf numFmtId="0" fontId="30" fillId="10" borderId="123" xfId="0" applyFont="1" applyFill="1" applyBorder="1" applyAlignment="1">
      <alignment horizontal="right" vertical="center"/>
    </xf>
    <xf numFmtId="168" fontId="30" fillId="10" borderId="126" xfId="0" applyNumberFormat="1" applyFont="1" applyFill="1" applyBorder="1" applyAlignment="1">
      <alignment horizontal="left" vertical="center"/>
    </xf>
    <xf numFmtId="0" fontId="30" fillId="10" borderId="126" xfId="0" applyFont="1" applyFill="1" applyBorder="1" applyAlignment="1">
      <alignment horizontal="right" vertical="center"/>
    </xf>
    <xf numFmtId="0" fontId="30" fillId="10" borderId="127" xfId="0" applyFont="1" applyFill="1" applyBorder="1" applyAlignment="1">
      <alignment horizontal="right" vertical="center"/>
    </xf>
    <xf numFmtId="0" fontId="43" fillId="0" borderId="79" xfId="0" applyFont="1" applyBorder="1" applyAlignment="1">
      <alignment horizontal="left" vertical="center" indent="1"/>
    </xf>
    <xf numFmtId="0" fontId="24" fillId="0" borderId="0" xfId="0" applyFont="1" applyAlignment="1">
      <alignment horizontal="left" vertical="center" wrapText="1"/>
    </xf>
    <xf numFmtId="168" fontId="3" fillId="0" borderId="14" xfId="0" applyNumberFormat="1" applyFont="1" applyBorder="1" applyAlignment="1">
      <alignment horizontal="center" vertical="center"/>
    </xf>
    <xf numFmtId="168" fontId="3" fillId="0" borderId="80" xfId="0" applyNumberFormat="1" applyFont="1" applyBorder="1" applyAlignment="1">
      <alignment horizontal="center" vertical="center"/>
    </xf>
    <xf numFmtId="169" fontId="3" fillId="0" borderId="81" xfId="10" applyNumberFormat="1" applyFont="1" applyFill="1" applyBorder="1" applyAlignment="1" applyProtection="1">
      <alignment horizontal="center" vertical="center"/>
    </xf>
    <xf numFmtId="168" fontId="72" fillId="0" borderId="0" xfId="0" applyNumberFormat="1" applyFont="1" applyAlignment="1">
      <alignment horizontal="center" vertical="center"/>
    </xf>
    <xf numFmtId="0" fontId="30" fillId="0" borderId="128" xfId="0" applyFont="1" applyBorder="1" applyAlignment="1">
      <alignment horizontal="center" vertical="center"/>
    </xf>
    <xf numFmtId="168" fontId="33" fillId="0" borderId="2" xfId="0" applyNumberFormat="1" applyFont="1" applyBorder="1" applyAlignment="1">
      <alignment horizontal="center" vertical="center" wrapText="1"/>
    </xf>
    <xf numFmtId="169" fontId="3" fillId="0" borderId="83" xfId="10" applyNumberFormat="1" applyFont="1" applyFill="1" applyBorder="1" applyAlignment="1" applyProtection="1">
      <alignment horizontal="center" vertical="center"/>
    </xf>
    <xf numFmtId="0" fontId="68" fillId="0" borderId="0" xfId="13" applyFont="1" applyBorder="1" applyAlignment="1">
      <alignment horizontal="left" vertical="center" wrapText="1" indent="1"/>
    </xf>
    <xf numFmtId="0" fontId="68" fillId="10" borderId="129" xfId="0" applyFont="1" applyFill="1" applyBorder="1" applyAlignment="1">
      <alignment horizontal="left" vertical="center" wrapText="1" indent="1"/>
    </xf>
    <xf numFmtId="0" fontId="23" fillId="11" borderId="11" xfId="0" applyFont="1" applyFill="1" applyBorder="1" applyAlignment="1">
      <alignment horizontal="center" vertical="center" wrapText="1"/>
    </xf>
    <xf numFmtId="0" fontId="23" fillId="11" borderId="12" xfId="0" applyFont="1" applyFill="1" applyBorder="1" applyAlignment="1">
      <alignment horizontal="center" vertical="center" wrapText="1"/>
    </xf>
    <xf numFmtId="168" fontId="33" fillId="0" borderId="2" xfId="0" applyNumberFormat="1" applyFont="1" applyBorder="1" applyAlignment="1">
      <alignment horizontal="center" vertical="center"/>
    </xf>
    <xf numFmtId="0" fontId="67" fillId="4" borderId="80" xfId="0" applyFont="1" applyFill="1" applyBorder="1" applyAlignment="1" applyProtection="1">
      <alignment horizontal="left" vertical="top" wrapText="1"/>
      <protection locked="0"/>
    </xf>
    <xf numFmtId="0" fontId="67" fillId="4" borderId="97" xfId="0" applyFont="1" applyFill="1" applyBorder="1" applyAlignment="1" applyProtection="1">
      <alignment horizontal="left" vertical="top" wrapText="1"/>
      <protection locked="0"/>
    </xf>
    <xf numFmtId="0" fontId="7" fillId="0" borderId="22" xfId="15" applyBorder="1" applyAlignment="1">
      <alignment horizontal="left" vertical="center"/>
    </xf>
    <xf numFmtId="0" fontId="7" fillId="0" borderId="22" xfId="15" applyBorder="1" applyAlignment="1">
      <alignment vertical="center"/>
    </xf>
    <xf numFmtId="0" fontId="26" fillId="0" borderId="0" xfId="0" applyFont="1" applyAlignment="1">
      <alignment horizontal="left" vertical="center"/>
    </xf>
    <xf numFmtId="0" fontId="26" fillId="0" borderId="0" xfId="0" applyFont="1" applyAlignment="1">
      <alignment vertical="center"/>
    </xf>
    <xf numFmtId="0" fontId="32" fillId="13" borderId="2" xfId="0" applyFont="1" applyFill="1" applyBorder="1" applyAlignment="1">
      <alignment horizontal="left" vertical="center"/>
    </xf>
    <xf numFmtId="0" fontId="43" fillId="10" borderId="35" xfId="0" applyFont="1" applyFill="1" applyBorder="1" applyAlignment="1">
      <alignment horizontal="left" vertical="center"/>
    </xf>
    <xf numFmtId="0" fontId="43" fillId="10" borderId="49" xfId="0" applyFont="1" applyFill="1" applyBorder="1" applyAlignment="1">
      <alignment horizontal="left" vertical="center"/>
    </xf>
    <xf numFmtId="0" fontId="24" fillId="0" borderId="51" xfId="0" applyFont="1" applyBorder="1" applyAlignment="1">
      <alignment horizontal="left" vertical="center"/>
    </xf>
    <xf numFmtId="0" fontId="43" fillId="10" borderId="53" xfId="0" applyFont="1" applyFill="1" applyBorder="1" applyAlignment="1">
      <alignment horizontal="left" vertical="center"/>
    </xf>
    <xf numFmtId="0" fontId="24" fillId="0" borderId="55" xfId="0" applyFont="1" applyBorder="1" applyAlignment="1">
      <alignment horizontal="left" vertical="center"/>
    </xf>
    <xf numFmtId="164" fontId="43" fillId="13" borderId="6" xfId="0" applyNumberFormat="1" applyFont="1" applyFill="1" applyBorder="1" applyAlignment="1">
      <alignment horizontal="left" vertical="center"/>
    </xf>
    <xf numFmtId="164" fontId="43" fillId="0" borderId="2" xfId="0" applyNumberFormat="1" applyFont="1" applyBorder="1" applyAlignment="1">
      <alignment horizontal="left" vertical="center"/>
    </xf>
    <xf numFmtId="164" fontId="59" fillId="14" borderId="63" xfId="0" applyNumberFormat="1" applyFont="1" applyFill="1" applyBorder="1" applyAlignment="1">
      <alignment horizontal="left" vertical="center"/>
    </xf>
    <xf numFmtId="164" fontId="43" fillId="0" borderId="4" xfId="0" applyNumberFormat="1" applyFont="1" applyBorder="1" applyAlignment="1">
      <alignment horizontal="left" vertical="center"/>
    </xf>
    <xf numFmtId="168" fontId="43" fillId="0" borderId="10" xfId="0" applyNumberFormat="1" applyFont="1" applyBorder="1" applyAlignment="1">
      <alignment horizontal="left" vertical="center"/>
    </xf>
    <xf numFmtId="0" fontId="0" fillId="3" borderId="0" xfId="0" applyFill="1" applyAlignment="1">
      <alignment horizontal="left" vertical="center"/>
    </xf>
    <xf numFmtId="168" fontId="39" fillId="0" borderId="0" xfId="0" applyNumberFormat="1" applyFont="1" applyAlignment="1">
      <alignment horizontal="left" vertical="center" wrapText="1" indent="1"/>
    </xf>
    <xf numFmtId="0" fontId="68" fillId="15" borderId="76" xfId="0" applyFont="1" applyFill="1" applyBorder="1" applyAlignment="1">
      <alignment horizontal="left" vertical="center" indent="1"/>
    </xf>
    <xf numFmtId="168" fontId="23" fillId="15" borderId="77" xfId="0" applyNumberFormat="1" applyFont="1" applyFill="1" applyBorder="1" applyAlignment="1">
      <alignment horizontal="center" vertical="center"/>
    </xf>
    <xf numFmtId="168" fontId="42" fillId="15" borderId="77" xfId="0" applyNumberFormat="1" applyFont="1" applyFill="1" applyBorder="1" applyAlignment="1">
      <alignment horizontal="center" vertical="center"/>
    </xf>
    <xf numFmtId="0" fontId="23" fillId="15" borderId="78" xfId="0" applyFont="1" applyFill="1" applyBorder="1" applyAlignment="1">
      <alignment horizontal="center" vertical="center"/>
    </xf>
    <xf numFmtId="0" fontId="23" fillId="0" borderId="142" xfId="0" applyFont="1" applyBorder="1" applyAlignment="1">
      <alignment horizontal="center" vertical="center" wrapText="1"/>
    </xf>
    <xf numFmtId="0" fontId="23" fillId="0" borderId="143" xfId="0" applyFont="1" applyBorder="1" applyAlignment="1">
      <alignment horizontal="center" vertical="center" wrapText="1"/>
    </xf>
    <xf numFmtId="0" fontId="23" fillId="0" borderId="144" xfId="0" applyFont="1" applyBorder="1" applyAlignment="1">
      <alignment horizontal="center" vertical="center" wrapText="1"/>
    </xf>
    <xf numFmtId="169" fontId="30" fillId="12" borderId="145" xfId="10" applyNumberFormat="1" applyFont="1" applyFill="1" applyBorder="1" applyAlignment="1" applyProtection="1">
      <alignment horizontal="center" vertical="center"/>
    </xf>
    <xf numFmtId="0" fontId="43" fillId="10" borderId="147" xfId="0" applyFont="1" applyFill="1" applyBorder="1" applyAlignment="1">
      <alignment horizontal="left" vertical="center" indent="1"/>
    </xf>
    <xf numFmtId="0" fontId="43" fillId="10" borderId="148" xfId="0" applyFont="1" applyFill="1" applyBorder="1" applyAlignment="1">
      <alignment horizontal="left" vertical="center" indent="1"/>
    </xf>
    <xf numFmtId="0" fontId="23" fillId="15" borderId="149" xfId="0" applyFont="1" applyFill="1" applyBorder="1" applyAlignment="1">
      <alignment horizontal="center" vertical="center" wrapText="1"/>
    </xf>
    <xf numFmtId="168" fontId="23" fillId="15" borderId="149" xfId="0" applyNumberFormat="1" applyFont="1" applyFill="1" applyBorder="1" applyAlignment="1">
      <alignment horizontal="center" vertical="center"/>
    </xf>
    <xf numFmtId="168" fontId="42" fillId="15" borderId="151" xfId="0" applyNumberFormat="1" applyFont="1" applyFill="1" applyBorder="1" applyAlignment="1">
      <alignment horizontal="center" vertical="center"/>
    </xf>
    <xf numFmtId="168" fontId="42" fillId="15" borderId="152" xfId="0" applyNumberFormat="1" applyFont="1" applyFill="1" applyBorder="1" applyAlignment="1">
      <alignment horizontal="center" vertical="center"/>
    </xf>
    <xf numFmtId="168" fontId="23" fillId="15" borderId="150" xfId="0" applyNumberFormat="1" applyFont="1" applyFill="1" applyBorder="1" applyAlignment="1">
      <alignment horizontal="center" vertical="center"/>
    </xf>
    <xf numFmtId="0" fontId="43" fillId="16" borderId="140" xfId="0" applyFont="1" applyFill="1" applyBorder="1" applyAlignment="1">
      <alignment horizontal="left" vertical="center" indent="1"/>
    </xf>
    <xf numFmtId="0" fontId="44" fillId="16" borderId="52" xfId="0" applyFont="1" applyFill="1" applyBorder="1" applyAlignment="1">
      <alignment horizontal="center" vertical="center" wrapText="1"/>
    </xf>
    <xf numFmtId="168" fontId="30" fillId="16" borderId="2" xfId="0" applyNumberFormat="1" applyFont="1" applyFill="1" applyBorder="1" applyAlignment="1">
      <alignment horizontal="center" vertical="center"/>
    </xf>
    <xf numFmtId="169" fontId="30" fillId="16" borderId="141" xfId="10" applyNumberFormat="1" applyFont="1" applyFill="1" applyBorder="1" applyAlignment="1" applyProtection="1">
      <alignment horizontal="center" vertical="center"/>
    </xf>
    <xf numFmtId="168" fontId="30" fillId="16" borderId="153" xfId="0" applyNumberFormat="1" applyFont="1" applyFill="1" applyBorder="1" applyAlignment="1">
      <alignment horizontal="center" vertical="center"/>
    </xf>
    <xf numFmtId="0" fontId="43" fillId="10" borderId="154" xfId="0" applyFont="1" applyFill="1" applyBorder="1" applyAlignment="1">
      <alignment horizontal="left" vertical="center" indent="1"/>
    </xf>
    <xf numFmtId="168" fontId="30" fillId="10" borderId="155" xfId="0" applyNumberFormat="1" applyFont="1" applyFill="1" applyBorder="1" applyAlignment="1">
      <alignment horizontal="center" vertical="center"/>
    </xf>
    <xf numFmtId="169" fontId="30" fillId="10" borderId="156" xfId="10" applyNumberFormat="1" applyFont="1" applyFill="1" applyBorder="1" applyAlignment="1" applyProtection="1">
      <alignment horizontal="center" vertical="center"/>
    </xf>
    <xf numFmtId="0" fontId="43" fillId="16" borderId="157" xfId="0" applyFont="1" applyFill="1" applyBorder="1" applyAlignment="1">
      <alignment horizontal="left" vertical="center" indent="1"/>
    </xf>
    <xf numFmtId="0" fontId="44" fillId="16" borderId="158" xfId="0" applyFont="1" applyFill="1" applyBorder="1" applyAlignment="1">
      <alignment horizontal="center" vertical="center" wrapText="1"/>
    </xf>
    <xf numFmtId="168" fontId="30" fillId="16" borderId="159" xfId="0" applyNumberFormat="1" applyFont="1" applyFill="1" applyBorder="1" applyAlignment="1">
      <alignment horizontal="center" vertical="center"/>
    </xf>
    <xf numFmtId="168" fontId="30" fillId="16" borderId="106" xfId="0" applyNumberFormat="1" applyFont="1" applyFill="1" applyBorder="1" applyAlignment="1">
      <alignment horizontal="center" vertical="center"/>
    </xf>
    <xf numFmtId="169" fontId="30" fillId="16" borderId="160" xfId="10" applyNumberFormat="1" applyFont="1" applyFill="1" applyBorder="1" applyAlignment="1" applyProtection="1">
      <alignment horizontal="center" vertical="center"/>
    </xf>
    <xf numFmtId="168" fontId="39" fillId="5" borderId="139" xfId="0" applyNumberFormat="1" applyFont="1" applyFill="1" applyBorder="1" applyAlignment="1" applyProtection="1">
      <alignment horizontal="center" vertical="center"/>
      <protection locked="0"/>
    </xf>
    <xf numFmtId="168" fontId="39" fillId="5" borderId="161" xfId="0" applyNumberFormat="1" applyFont="1" applyFill="1" applyBorder="1" applyAlignment="1" applyProtection="1">
      <alignment horizontal="center" vertical="center"/>
      <protection locked="0"/>
    </xf>
    <xf numFmtId="168" fontId="39" fillId="5" borderId="74" xfId="0" applyNumberFormat="1" applyFont="1" applyFill="1" applyBorder="1" applyAlignment="1" applyProtection="1">
      <alignment horizontal="center" vertical="center"/>
      <protection locked="0"/>
    </xf>
    <xf numFmtId="0" fontId="68" fillId="15" borderId="162" xfId="0" applyFont="1" applyFill="1" applyBorder="1" applyAlignment="1">
      <alignment horizontal="left" vertical="center" indent="1"/>
    </xf>
    <xf numFmtId="0" fontId="23" fillId="15" borderId="150" xfId="0" applyFont="1" applyFill="1" applyBorder="1" applyAlignment="1">
      <alignment horizontal="center" vertical="center" wrapText="1"/>
    </xf>
    <xf numFmtId="168" fontId="42" fillId="15" borderId="150" xfId="0" applyNumberFormat="1" applyFont="1" applyFill="1" applyBorder="1" applyAlignment="1">
      <alignment horizontal="center" vertical="center"/>
    </xf>
    <xf numFmtId="0" fontId="23" fillId="15" borderId="163" xfId="0" applyFont="1" applyFill="1" applyBorder="1" applyAlignment="1">
      <alignment horizontal="center" vertical="center"/>
    </xf>
    <xf numFmtId="0" fontId="43" fillId="10" borderId="72" xfId="0" applyFont="1" applyFill="1" applyBorder="1" applyAlignment="1">
      <alignment horizontal="left" vertical="center" indent="1"/>
    </xf>
    <xf numFmtId="0" fontId="24" fillId="10" borderId="72" xfId="0" applyFont="1" applyFill="1" applyBorder="1" applyAlignment="1">
      <alignment horizontal="left" vertical="center" wrapText="1"/>
    </xf>
    <xf numFmtId="0" fontId="24" fillId="10" borderId="96" xfId="0" applyFont="1" applyFill="1" applyBorder="1" applyAlignment="1">
      <alignment horizontal="left" vertical="center" wrapText="1"/>
    </xf>
    <xf numFmtId="0" fontId="24" fillId="0" borderId="100" xfId="0" applyFont="1" applyBorder="1" applyAlignment="1">
      <alignment horizontal="left" vertical="center" indent="1"/>
    </xf>
    <xf numFmtId="0" fontId="23" fillId="0" borderId="100" xfId="0" applyFont="1" applyBorder="1" applyAlignment="1">
      <alignment horizontal="center" vertical="center" wrapText="1"/>
    </xf>
    <xf numFmtId="0" fontId="68" fillId="15" borderId="164" xfId="0" applyFont="1" applyFill="1" applyBorder="1" applyAlignment="1">
      <alignment horizontal="left" vertical="center" indent="1"/>
    </xf>
    <xf numFmtId="0" fontId="68" fillId="15" borderId="165" xfId="0" applyFont="1" applyFill="1" applyBorder="1" applyAlignment="1">
      <alignment horizontal="left" vertical="center" indent="1"/>
    </xf>
    <xf numFmtId="164" fontId="75" fillId="0" borderId="112" xfId="0" applyNumberFormat="1" applyFont="1" applyBorder="1"/>
    <xf numFmtId="164" fontId="75" fillId="0" borderId="112" xfId="11" applyNumberFormat="1" applyFont="1" applyBorder="1"/>
    <xf numFmtId="0" fontId="39" fillId="4" borderId="120" xfId="0" applyFont="1" applyFill="1" applyBorder="1" applyAlignment="1" applyProtection="1">
      <alignment horizontal="left" vertical="top" wrapText="1" indent="1"/>
      <protection locked="0"/>
    </xf>
    <xf numFmtId="0" fontId="39" fillId="4" borderId="121" xfId="0" applyFont="1" applyFill="1" applyBorder="1" applyAlignment="1" applyProtection="1">
      <alignment horizontal="left" vertical="top" wrapText="1" indent="1"/>
      <protection locked="0"/>
    </xf>
    <xf numFmtId="0" fontId="33"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33" fillId="0" borderId="2" xfId="0" applyFont="1" applyBorder="1" applyAlignment="1">
      <alignment horizontal="left" vertical="center" wrapText="1" indent="1"/>
    </xf>
    <xf numFmtId="0" fontId="3" fillId="0" borderId="2" xfId="0" applyFont="1" applyBorder="1" applyAlignment="1">
      <alignment horizontal="left" vertical="center" wrapText="1" indent="1"/>
    </xf>
    <xf numFmtId="0" fontId="1" fillId="0" borderId="2" xfId="0" applyFont="1" applyBorder="1" applyAlignment="1">
      <alignment horizontal="left" vertical="center" wrapText="1" indent="1"/>
    </xf>
    <xf numFmtId="0" fontId="57" fillId="0" borderId="3" xfId="0" applyFont="1" applyBorder="1" applyAlignment="1">
      <alignment horizontal="left" vertical="center" indent="1"/>
    </xf>
    <xf numFmtId="0" fontId="60" fillId="0" borderId="3" xfId="0" applyFont="1" applyBorder="1" applyAlignment="1">
      <alignment horizontal="left" vertical="center" wrapText="1" indent="1"/>
    </xf>
    <xf numFmtId="0" fontId="60" fillId="0" borderId="2" xfId="0" applyFont="1" applyBorder="1" applyAlignment="1">
      <alignment horizontal="left" vertical="center" wrapText="1" indent="1"/>
    </xf>
    <xf numFmtId="0" fontId="40" fillId="0" borderId="2" xfId="0" applyFont="1" applyBorder="1" applyAlignment="1">
      <alignment horizontal="left" vertical="center" wrapText="1" indent="1"/>
    </xf>
    <xf numFmtId="0" fontId="27" fillId="10" borderId="71" xfId="0" applyFont="1" applyFill="1" applyBorder="1" applyAlignment="1">
      <alignment horizontal="left" vertical="center" indent="1"/>
    </xf>
    <xf numFmtId="0" fontId="27" fillId="10" borderId="146" xfId="0" applyFont="1" applyFill="1" applyBorder="1" applyAlignment="1">
      <alignment horizontal="left" vertical="center" indent="1"/>
    </xf>
    <xf numFmtId="0" fontId="0" fillId="0" borderId="25" xfId="0" applyBorder="1" applyAlignment="1">
      <alignment vertical="center"/>
    </xf>
    <xf numFmtId="0" fontId="38" fillId="11" borderId="167" xfId="0" applyFont="1" applyFill="1" applyBorder="1" applyAlignment="1">
      <alignment horizontal="center" vertical="center" wrapText="1"/>
    </xf>
    <xf numFmtId="0" fontId="38" fillId="11" borderId="167" xfId="0" applyFont="1" applyFill="1" applyBorder="1" applyAlignment="1">
      <alignment horizontal="center" vertical="center"/>
    </xf>
    <xf numFmtId="0" fontId="24" fillId="0" borderId="170" xfId="0" applyFont="1" applyBorder="1" applyAlignment="1">
      <alignment horizontal="left" vertical="center" indent="1"/>
    </xf>
    <xf numFmtId="0" fontId="23" fillId="0" borderId="171" xfId="0" applyFont="1" applyBorder="1" applyAlignment="1">
      <alignment horizontal="center" vertical="center" wrapText="1"/>
    </xf>
    <xf numFmtId="168" fontId="24" fillId="0" borderId="168" xfId="0" applyNumberFormat="1" applyFont="1" applyBorder="1" applyAlignment="1">
      <alignment horizontal="center" vertical="center" wrapText="1"/>
    </xf>
    <xf numFmtId="169" fontId="24" fillId="0" borderId="168" xfId="10" applyNumberFormat="1" applyFont="1" applyFill="1" applyBorder="1" applyAlignment="1" applyProtection="1">
      <alignment horizontal="center" vertical="center" wrapText="1"/>
    </xf>
    <xf numFmtId="0" fontId="17" fillId="3" borderId="0" xfId="0" applyFont="1" applyFill="1"/>
    <xf numFmtId="0" fontId="30" fillId="17" borderId="172" xfId="0" applyFont="1" applyFill="1" applyBorder="1" applyAlignment="1">
      <alignment horizontal="left" vertical="center" indent="1"/>
    </xf>
    <xf numFmtId="168" fontId="30" fillId="17" borderId="167" xfId="0" applyNumberFormat="1" applyFont="1" applyFill="1" applyBorder="1" applyAlignment="1">
      <alignment horizontal="center" vertical="center" wrapText="1"/>
    </xf>
    <xf numFmtId="169" fontId="30" fillId="17" borderId="173" xfId="10" applyNumberFormat="1" applyFont="1" applyFill="1" applyBorder="1" applyAlignment="1" applyProtection="1">
      <alignment horizontal="center" vertical="center" wrapText="1"/>
    </xf>
    <xf numFmtId="0" fontId="36" fillId="0" borderId="0" xfId="0" applyFont="1" applyAlignment="1">
      <alignment vertical="center"/>
    </xf>
    <xf numFmtId="0" fontId="36" fillId="0" borderId="0" xfId="0" applyFont="1" applyAlignment="1">
      <alignment horizontal="center" vertical="center"/>
    </xf>
    <xf numFmtId="0" fontId="0" fillId="0" borderId="46" xfId="0" applyBorder="1" applyAlignment="1">
      <alignment vertical="center"/>
    </xf>
    <xf numFmtId="0" fontId="0" fillId="0" borderId="27" xfId="0" applyBorder="1"/>
    <xf numFmtId="0" fontId="0" fillId="0" borderId="28" xfId="0" applyBorder="1"/>
    <xf numFmtId="0" fontId="0" fillId="0" borderId="44" xfId="0" applyBorder="1" applyAlignment="1">
      <alignment vertical="center"/>
    </xf>
    <xf numFmtId="0" fontId="0" fillId="0" borderId="44" xfId="0" applyBorder="1" applyAlignment="1">
      <alignment horizontal="center" vertical="center"/>
    </xf>
    <xf numFmtId="0" fontId="33" fillId="0" borderId="1" xfId="0" applyFont="1" applyBorder="1" applyAlignment="1">
      <alignment horizontal="left" vertical="top" wrapText="1" indent="1"/>
    </xf>
    <xf numFmtId="168" fontId="60" fillId="10" borderId="48" xfId="0" applyNumberFormat="1" applyFont="1" applyFill="1" applyBorder="1" applyAlignment="1">
      <alignment horizontal="right" vertical="center"/>
    </xf>
    <xf numFmtId="169" fontId="60" fillId="10" borderId="48" xfId="0" applyNumberFormat="1" applyFont="1" applyFill="1" applyBorder="1" applyAlignment="1">
      <alignment horizontal="right" vertical="center"/>
    </xf>
    <xf numFmtId="168" fontId="60" fillId="0" borderId="117" xfId="0" applyNumberFormat="1" applyFont="1" applyBorder="1" applyAlignment="1">
      <alignment horizontal="right" vertical="center" indent="1"/>
    </xf>
    <xf numFmtId="169" fontId="60" fillId="0" borderId="117" xfId="10" applyNumberFormat="1" applyFont="1" applyFill="1" applyBorder="1" applyAlignment="1">
      <alignment vertical="center"/>
    </xf>
    <xf numFmtId="168" fontId="60" fillId="10" borderId="130" xfId="0" applyNumberFormat="1" applyFont="1" applyFill="1" applyBorder="1" applyAlignment="1">
      <alignment horizontal="right" vertical="center"/>
    </xf>
    <xf numFmtId="169" fontId="60" fillId="10" borderId="130" xfId="0" applyNumberFormat="1" applyFont="1" applyFill="1" applyBorder="1" applyAlignment="1">
      <alignment horizontal="right" vertical="center"/>
    </xf>
    <xf numFmtId="0" fontId="19" fillId="0" borderId="26" xfId="0" applyFont="1" applyBorder="1" applyAlignment="1">
      <alignment vertical="center"/>
    </xf>
    <xf numFmtId="0" fontId="19" fillId="0" borderId="176" xfId="0" applyFont="1" applyBorder="1" applyAlignment="1">
      <alignment vertical="center"/>
    </xf>
    <xf numFmtId="0" fontId="19" fillId="0" borderId="30" xfId="0" applyFont="1" applyBorder="1" applyAlignment="1">
      <alignment vertical="center"/>
    </xf>
    <xf numFmtId="0" fontId="19" fillId="0" borderId="44" xfId="0" applyFont="1" applyBorder="1" applyAlignment="1">
      <alignment vertical="center"/>
    </xf>
    <xf numFmtId="164" fontId="30" fillId="0" borderId="183" xfId="0" applyNumberFormat="1" applyFont="1" applyBorder="1" applyAlignment="1">
      <alignment horizontal="left" vertical="center" indent="1"/>
    </xf>
    <xf numFmtId="168" fontId="30" fillId="0" borderId="184" xfId="0" applyNumberFormat="1" applyFont="1" applyBorder="1" applyAlignment="1">
      <alignment horizontal="left" vertical="center"/>
    </xf>
    <xf numFmtId="9" fontId="30" fillId="0" borderId="184" xfId="10" applyFont="1" applyFill="1" applyBorder="1" applyAlignment="1">
      <alignment horizontal="left" vertical="center"/>
    </xf>
    <xf numFmtId="0" fontId="3" fillId="0" borderId="1" xfId="0" applyFont="1" applyBorder="1" applyAlignment="1">
      <alignment horizontal="left" vertical="top" wrapText="1" indent="1"/>
    </xf>
    <xf numFmtId="0" fontId="3" fillId="0" borderId="2" xfId="0" applyFont="1" applyBorder="1" applyAlignment="1">
      <alignment horizontal="left" vertical="top" wrapText="1" indent="1"/>
    </xf>
    <xf numFmtId="14" fontId="3" fillId="0" borderId="2" xfId="0" applyNumberFormat="1" applyFont="1" applyBorder="1" applyAlignment="1">
      <alignment horizontal="left" vertical="center" wrapText="1" indent="1"/>
    </xf>
    <xf numFmtId="0" fontId="3" fillId="0" borderId="38" xfId="0" applyFont="1" applyBorder="1" applyAlignment="1">
      <alignment horizontal="left" vertical="center" wrapText="1" indent="1"/>
    </xf>
    <xf numFmtId="0" fontId="3" fillId="0" borderId="47" xfId="0" applyFont="1" applyBorder="1" applyAlignment="1">
      <alignment horizontal="left" vertical="center" wrapText="1"/>
    </xf>
    <xf numFmtId="0" fontId="3" fillId="0" borderId="13" xfId="0" applyFont="1" applyBorder="1" applyAlignment="1">
      <alignment horizontal="left" vertical="center" wrapText="1"/>
    </xf>
    <xf numFmtId="169" fontId="3" fillId="0" borderId="39" xfId="10" applyNumberFormat="1" applyFont="1" applyFill="1" applyBorder="1" applyAlignment="1" applyProtection="1">
      <alignment horizontal="center" vertical="center"/>
    </xf>
    <xf numFmtId="164" fontId="3" fillId="13" borderId="7" xfId="0" applyNumberFormat="1" applyFont="1" applyFill="1" applyBorder="1" applyAlignment="1">
      <alignment horizontal="left" vertical="center" wrapText="1"/>
    </xf>
    <xf numFmtId="164" fontId="3" fillId="0" borderId="42" xfId="0" applyNumberFormat="1" applyFont="1" applyBorder="1" applyAlignment="1">
      <alignment horizontal="left" vertical="center" wrapText="1"/>
    </xf>
    <xf numFmtId="168" fontId="3" fillId="0" borderId="16" xfId="0" applyNumberFormat="1" applyFont="1" applyBorder="1" applyAlignment="1">
      <alignment horizontal="center" vertical="center"/>
    </xf>
    <xf numFmtId="168" fontId="3" fillId="0" borderId="64" xfId="0" applyNumberFormat="1" applyFont="1" applyBorder="1" applyAlignment="1">
      <alignment horizontal="center" vertical="center"/>
    </xf>
    <xf numFmtId="168" fontId="3" fillId="0" borderId="65" xfId="0" applyNumberFormat="1" applyFont="1" applyBorder="1" applyAlignment="1">
      <alignment horizontal="center" vertical="center"/>
    </xf>
    <xf numFmtId="169" fontId="3" fillId="0" borderId="66" xfId="10" applyNumberFormat="1" applyFont="1" applyFill="1" applyBorder="1" applyAlignment="1" applyProtection="1">
      <alignment horizontal="center" vertical="center"/>
    </xf>
    <xf numFmtId="0" fontId="3" fillId="0" borderId="131" xfId="0" applyFont="1" applyBorder="1" applyAlignment="1">
      <alignment horizontal="left" vertical="center" indent="1"/>
    </xf>
    <xf numFmtId="168" fontId="3" fillId="0" borderId="132" xfId="0" applyNumberFormat="1" applyFont="1" applyBorder="1" applyAlignment="1">
      <alignment horizontal="right" vertical="center"/>
    </xf>
    <xf numFmtId="169" fontId="3" fillId="0" borderId="132" xfId="10" applyNumberFormat="1" applyFont="1" applyFill="1" applyBorder="1" applyAlignment="1" applyProtection="1">
      <alignment horizontal="right" vertical="center"/>
    </xf>
    <xf numFmtId="168" fontId="3" fillId="0" borderId="132" xfId="0" applyNumberFormat="1" applyFont="1" applyBorder="1" applyAlignment="1">
      <alignment horizontal="center" vertical="center"/>
    </xf>
    <xf numFmtId="169" fontId="3" fillId="0" borderId="133" xfId="10" applyNumberFormat="1" applyFont="1" applyFill="1" applyBorder="1" applyAlignment="1">
      <alignment horizontal="center" vertical="center" wrapText="1"/>
    </xf>
    <xf numFmtId="0" fontId="3" fillId="0" borderId="99" xfId="0" applyFont="1" applyBorder="1" applyAlignment="1">
      <alignment horizontal="left" vertical="center" indent="1"/>
    </xf>
    <xf numFmtId="168" fontId="3" fillId="0" borderId="0" xfId="0" applyNumberFormat="1" applyFont="1" applyAlignment="1">
      <alignment horizontal="right" vertical="center"/>
    </xf>
    <xf numFmtId="169" fontId="3" fillId="0" borderId="0" xfId="10" applyNumberFormat="1" applyFont="1" applyFill="1" applyBorder="1" applyAlignment="1" applyProtection="1">
      <alignment horizontal="right" vertical="center"/>
    </xf>
    <xf numFmtId="168" fontId="3" fillId="0" borderId="0" xfId="0" applyNumberFormat="1" applyFont="1" applyAlignment="1">
      <alignment horizontal="center" vertical="center"/>
    </xf>
    <xf numFmtId="169" fontId="3" fillId="0" borderId="105" xfId="10" applyNumberFormat="1" applyFont="1" applyFill="1" applyBorder="1" applyAlignment="1">
      <alignment horizontal="center" vertical="center"/>
    </xf>
    <xf numFmtId="169" fontId="3" fillId="0" borderId="105" xfId="10" applyNumberFormat="1" applyFont="1" applyFill="1" applyBorder="1" applyAlignment="1">
      <alignment horizontal="center" vertical="center" wrapText="1"/>
    </xf>
    <xf numFmtId="164" fontId="3" fillId="0" borderId="115" xfId="11" applyNumberFormat="1" applyFont="1" applyBorder="1"/>
    <xf numFmtId="168" fontId="3" fillId="0" borderId="84" xfId="0" applyNumberFormat="1" applyFont="1" applyBorder="1" applyAlignment="1">
      <alignment horizontal="right" vertical="center"/>
    </xf>
    <xf numFmtId="169" fontId="3" fillId="0" borderId="84" xfId="10" applyNumberFormat="1" applyFont="1" applyFill="1" applyBorder="1" applyAlignment="1" applyProtection="1">
      <alignment horizontal="right" vertical="center"/>
    </xf>
    <xf numFmtId="164" fontId="3" fillId="0" borderId="185" xfId="11" applyNumberFormat="1" applyFont="1" applyBorder="1"/>
    <xf numFmtId="0" fontId="3" fillId="0" borderId="135" xfId="0" applyFont="1" applyBorder="1" applyAlignment="1">
      <alignment horizontal="left" vertical="center" wrapText="1" indent="1"/>
    </xf>
    <xf numFmtId="0" fontId="3" fillId="0" borderId="67" xfId="0" applyFont="1" applyBorder="1" applyAlignment="1">
      <alignment horizontal="left" vertical="center" wrapText="1" indent="1"/>
    </xf>
    <xf numFmtId="0" fontId="3" fillId="0" borderId="98" xfId="0" applyFont="1" applyBorder="1" applyAlignment="1">
      <alignment horizontal="left" vertical="center" wrapText="1" indent="1"/>
    </xf>
    <xf numFmtId="0" fontId="76" fillId="0" borderId="92" xfId="0" applyFont="1" applyBorder="1" applyAlignment="1">
      <alignment horizontal="left" vertical="center" wrapText="1" indent="1"/>
    </xf>
    <xf numFmtId="0" fontId="23" fillId="11" borderId="5" xfId="0" applyFont="1" applyFill="1" applyBorder="1" applyAlignment="1">
      <alignment horizontal="center" vertical="center" wrapText="1"/>
    </xf>
    <xf numFmtId="10" fontId="33" fillId="0" borderId="0" xfId="10" applyNumberFormat="1" applyFont="1" applyBorder="1" applyAlignment="1">
      <alignment horizontal="right" vertical="center" wrapText="1"/>
    </xf>
    <xf numFmtId="0" fontId="33" fillId="0" borderId="38" xfId="0" applyFont="1" applyBorder="1" applyAlignment="1">
      <alignment horizontal="left" vertical="center" wrapText="1" indent="1"/>
    </xf>
    <xf numFmtId="0" fontId="33" fillId="0" borderId="14" xfId="0" applyFont="1" applyBorder="1" applyAlignment="1">
      <alignment horizontal="left" vertical="center" wrapText="1"/>
    </xf>
    <xf numFmtId="0" fontId="33" fillId="0" borderId="82" xfId="0" applyFont="1" applyBorder="1" applyAlignment="1">
      <alignment horizontal="left" vertical="center" wrapText="1" indent="1"/>
    </xf>
    <xf numFmtId="0" fontId="33" fillId="0" borderId="134" xfId="0" applyFont="1" applyBorder="1" applyAlignment="1">
      <alignment horizontal="left" vertical="center" wrapText="1" indent="1"/>
    </xf>
    <xf numFmtId="0" fontId="3" fillId="0" borderId="186" xfId="0" applyFont="1" applyBorder="1" applyAlignment="1">
      <alignment horizontal="left" vertical="center" indent="1"/>
    </xf>
    <xf numFmtId="168" fontId="3" fillId="0" borderId="187" xfId="0" applyNumberFormat="1" applyFont="1" applyBorder="1" applyAlignment="1">
      <alignment horizontal="right" vertical="center"/>
    </xf>
    <xf numFmtId="169" fontId="3" fillId="0" borderId="187" xfId="10" applyNumberFormat="1" applyFont="1" applyFill="1" applyBorder="1" applyAlignment="1" applyProtection="1">
      <alignment horizontal="right" vertical="center"/>
    </xf>
    <xf numFmtId="10" fontId="33" fillId="0" borderId="187" xfId="10" applyNumberFormat="1" applyFont="1" applyBorder="1" applyAlignment="1">
      <alignment horizontal="right" vertical="center" wrapText="1"/>
    </xf>
    <xf numFmtId="168" fontId="3" fillId="0" borderId="187" xfId="0" applyNumberFormat="1" applyFont="1" applyBorder="1" applyAlignment="1">
      <alignment horizontal="center" vertical="center"/>
    </xf>
    <xf numFmtId="169" fontId="3" fillId="0" borderId="188" xfId="10" applyNumberFormat="1" applyFont="1" applyFill="1" applyBorder="1" applyAlignment="1">
      <alignment horizontal="center" vertical="center" wrapText="1"/>
    </xf>
    <xf numFmtId="167" fontId="27" fillId="0" borderId="0" xfId="0" applyNumberFormat="1" applyFont="1" applyAlignment="1">
      <alignment horizontal="center" vertical="center"/>
    </xf>
    <xf numFmtId="0" fontId="29" fillId="6" borderId="0" xfId="0" applyFont="1" applyFill="1" applyAlignment="1">
      <alignment horizontal="center" vertical="center" wrapText="1"/>
    </xf>
    <xf numFmtId="0" fontId="44" fillId="7" borderId="0" xfId="0" applyFont="1" applyFill="1" applyAlignment="1">
      <alignment horizontal="center" vertical="center" wrapText="1"/>
    </xf>
    <xf numFmtId="0" fontId="74" fillId="10" borderId="189" xfId="0" applyFont="1" applyFill="1" applyBorder="1" applyAlignment="1">
      <alignment horizontal="left" vertical="center"/>
    </xf>
    <xf numFmtId="0" fontId="60" fillId="0" borderId="120" xfId="0" applyFont="1" applyBorder="1" applyAlignment="1">
      <alignment horizontal="left" vertical="center"/>
    </xf>
    <xf numFmtId="0" fontId="33" fillId="0" borderId="120" xfId="0" applyFont="1" applyBorder="1" applyAlignment="1">
      <alignment horizontal="left" vertical="center" wrapText="1" indent="1"/>
    </xf>
    <xf numFmtId="0" fontId="3" fillId="0" borderId="120" xfId="0" applyFont="1" applyBorder="1" applyAlignment="1">
      <alignment horizontal="left" vertical="center" wrapText="1" indent="1"/>
    </xf>
    <xf numFmtId="0" fontId="33" fillId="0" borderId="120" xfId="0" applyFont="1" applyBorder="1" applyAlignment="1">
      <alignment horizontal="left" vertical="top" wrapText="1" indent="1"/>
    </xf>
    <xf numFmtId="0" fontId="26" fillId="18" borderId="25" xfId="0" applyFont="1" applyFill="1" applyBorder="1" applyAlignment="1">
      <alignment vertical="center"/>
    </xf>
    <xf numFmtId="0" fontId="33" fillId="18" borderId="120" xfId="0" applyFont="1" applyFill="1" applyBorder="1" applyAlignment="1">
      <alignment horizontal="left" vertical="top" wrapText="1" indent="1"/>
    </xf>
    <xf numFmtId="0" fontId="74" fillId="10" borderId="119" xfId="0" applyFont="1" applyFill="1" applyBorder="1" applyAlignment="1">
      <alignment horizontal="left" vertical="center"/>
    </xf>
    <xf numFmtId="0" fontId="60" fillId="0" borderId="120" xfId="0" applyFont="1" applyBorder="1" applyAlignment="1">
      <alignment horizontal="left" vertical="center" wrapText="1"/>
    </xf>
    <xf numFmtId="0" fontId="26" fillId="0" borderId="28" xfId="0" applyFont="1" applyBorder="1" applyAlignment="1">
      <alignment vertical="center"/>
    </xf>
    <xf numFmtId="10" fontId="3" fillId="0" borderId="132" xfId="10" applyNumberFormat="1" applyFont="1" applyFill="1" applyBorder="1" applyAlignment="1" applyProtection="1">
      <alignment horizontal="right" vertical="center"/>
    </xf>
    <xf numFmtId="167" fontId="27" fillId="0" borderId="0" xfId="0" applyNumberFormat="1" applyFont="1" applyAlignment="1">
      <alignment horizontal="center" vertical="center"/>
    </xf>
    <xf numFmtId="0" fontId="29" fillId="6" borderId="0" xfId="0" applyFont="1" applyFill="1" applyAlignment="1">
      <alignment horizontal="center" vertical="center" wrapText="1"/>
    </xf>
    <xf numFmtId="0" fontId="44" fillId="7" borderId="0" xfId="0" applyFont="1" applyFill="1" applyAlignment="1">
      <alignment horizontal="center" vertical="center" wrapText="1"/>
    </xf>
    <xf numFmtId="0" fontId="38" fillId="11" borderId="14" xfId="0" applyFont="1" applyFill="1" applyBorder="1" applyAlignment="1">
      <alignment horizontal="center" vertical="center" wrapText="1"/>
    </xf>
    <xf numFmtId="0" fontId="38" fillId="11" borderId="15" xfId="0" applyFont="1" applyFill="1" applyBorder="1" applyAlignment="1">
      <alignment horizontal="center" vertical="center" wrapText="1"/>
    </xf>
    <xf numFmtId="0" fontId="29" fillId="7" borderId="177" xfId="0" applyFont="1" applyFill="1" applyBorder="1" applyAlignment="1">
      <alignment horizontal="center" vertical="center" wrapText="1"/>
    </xf>
    <xf numFmtId="0" fontId="73" fillId="0" borderId="166" xfId="0" applyFont="1" applyBorder="1" applyAlignment="1">
      <alignment horizontal="center" vertical="center" wrapText="1"/>
    </xf>
    <xf numFmtId="0" fontId="38" fillId="11" borderId="80" xfId="0" applyFont="1" applyFill="1" applyBorder="1" applyAlignment="1">
      <alignment horizontal="center" vertical="center" wrapText="1"/>
    </xf>
    <xf numFmtId="0" fontId="38" fillId="11" borderId="122" xfId="0" applyFont="1" applyFill="1" applyBorder="1" applyAlignment="1">
      <alignment horizontal="center" vertical="center" wrapText="1"/>
    </xf>
    <xf numFmtId="0" fontId="30" fillId="17" borderId="168" xfId="0" applyFont="1" applyFill="1" applyBorder="1" applyAlignment="1">
      <alignment horizontal="left" vertical="center" indent="1"/>
    </xf>
    <xf numFmtId="0" fontId="30" fillId="17" borderId="166" xfId="0" applyFont="1" applyFill="1" applyBorder="1" applyAlignment="1">
      <alignment horizontal="left" vertical="center" indent="1"/>
    </xf>
    <xf numFmtId="0" fontId="30" fillId="17" borderId="169" xfId="0" applyFont="1" applyFill="1" applyBorder="1" applyAlignment="1">
      <alignment horizontal="left" vertical="center" indent="1"/>
    </xf>
    <xf numFmtId="0" fontId="39" fillId="4" borderId="174" xfId="0" applyFont="1" applyFill="1" applyBorder="1" applyAlignment="1" applyProtection="1">
      <alignment horizontal="left" vertical="top" wrapText="1"/>
      <protection locked="0"/>
    </xf>
    <xf numFmtId="0" fontId="39" fillId="4" borderId="166" xfId="0" applyFont="1" applyFill="1" applyBorder="1" applyAlignment="1" applyProtection="1">
      <alignment horizontal="left" vertical="top" wrapText="1"/>
      <protection locked="0"/>
    </xf>
    <xf numFmtId="0" fontId="39" fillId="4" borderId="175" xfId="0" applyFont="1" applyFill="1" applyBorder="1" applyAlignment="1" applyProtection="1">
      <alignment horizontal="left" vertical="top" wrapText="1"/>
      <protection locked="0"/>
    </xf>
    <xf numFmtId="0" fontId="38" fillId="11" borderId="167" xfId="0" applyFont="1" applyFill="1" applyBorder="1" applyAlignment="1">
      <alignment horizontal="center" vertical="center"/>
    </xf>
    <xf numFmtId="0" fontId="38" fillId="11" borderId="168" xfId="0" applyFont="1" applyFill="1" applyBorder="1" applyAlignment="1">
      <alignment horizontal="center" vertical="center" wrapText="1"/>
    </xf>
    <xf numFmtId="0" fontId="38" fillId="11" borderId="169" xfId="0" applyFont="1" applyFill="1" applyBorder="1" applyAlignment="1">
      <alignment horizontal="center" vertical="center" wrapText="1"/>
    </xf>
    <xf numFmtId="0" fontId="38" fillId="11" borderId="166" xfId="0" applyFont="1" applyFill="1" applyBorder="1" applyAlignment="1">
      <alignment horizontal="center" vertical="center" wrapText="1"/>
    </xf>
    <xf numFmtId="0" fontId="38" fillId="11" borderId="178" xfId="0" applyFont="1" applyFill="1" applyBorder="1" applyAlignment="1">
      <alignment horizontal="center" vertical="center" wrapText="1"/>
    </xf>
    <xf numFmtId="0" fontId="38" fillId="11" borderId="179" xfId="0" applyFont="1" applyFill="1" applyBorder="1" applyAlignment="1">
      <alignment horizontal="center" vertical="center" wrapText="1"/>
    </xf>
    <xf numFmtId="0" fontId="38" fillId="11" borderId="180" xfId="0" applyFont="1" applyFill="1" applyBorder="1" applyAlignment="1">
      <alignment horizontal="center" vertical="center" wrapText="1"/>
    </xf>
    <xf numFmtId="0" fontId="38" fillId="11" borderId="181" xfId="0" applyFont="1" applyFill="1" applyBorder="1" applyAlignment="1">
      <alignment horizontal="center" vertical="center" wrapText="1"/>
    </xf>
    <xf numFmtId="0" fontId="38" fillId="11" borderId="177" xfId="0" applyFont="1" applyFill="1" applyBorder="1" applyAlignment="1">
      <alignment horizontal="center" vertical="center" wrapText="1"/>
    </xf>
    <xf numFmtId="0" fontId="38" fillId="11" borderId="182" xfId="0" applyFont="1" applyFill="1" applyBorder="1" applyAlignment="1">
      <alignment horizontal="center" vertical="center" wrapText="1"/>
    </xf>
    <xf numFmtId="0" fontId="78" fillId="0" borderId="0" xfId="0" applyFont="1" applyAlignment="1">
      <alignment horizontal="left" vertical="center" wrapText="1" indent="1"/>
    </xf>
    <xf numFmtId="0" fontId="38" fillId="11" borderId="5" xfId="0" applyFont="1" applyFill="1" applyBorder="1" applyAlignment="1">
      <alignment horizontal="center" vertical="center"/>
    </xf>
    <xf numFmtId="0" fontId="67" fillId="4" borderId="89" xfId="0" applyFont="1" applyFill="1" applyBorder="1" applyAlignment="1" applyProtection="1">
      <alignment horizontal="left" vertical="top" wrapText="1" indent="1"/>
      <protection locked="0"/>
    </xf>
    <xf numFmtId="0" fontId="67" fillId="4" borderId="90" xfId="0" applyFont="1" applyFill="1" applyBorder="1" applyAlignment="1" applyProtection="1">
      <alignment horizontal="left" vertical="top" wrapText="1" indent="1"/>
      <protection locked="0"/>
    </xf>
    <xf numFmtId="0" fontId="67" fillId="4" borderId="91" xfId="0" applyFont="1" applyFill="1" applyBorder="1" applyAlignment="1" applyProtection="1">
      <alignment horizontal="left" vertical="top" wrapText="1" indent="1"/>
      <protection locked="0"/>
    </xf>
    <xf numFmtId="0" fontId="43" fillId="10" borderId="68" xfId="0" applyFont="1" applyFill="1" applyBorder="1" applyAlignment="1">
      <alignment horizontal="left" vertical="center" indent="1"/>
    </xf>
    <xf numFmtId="0" fontId="43" fillId="10" borderId="102" xfId="0" applyFont="1" applyFill="1" applyBorder="1" applyAlignment="1">
      <alignment horizontal="left" vertical="center" indent="1"/>
    </xf>
    <xf numFmtId="0" fontId="43" fillId="10" borderId="108" xfId="0" applyFont="1" applyFill="1" applyBorder="1" applyAlignment="1">
      <alignment horizontal="left" vertical="center" indent="1"/>
    </xf>
    <xf numFmtId="0" fontId="23" fillId="11" borderId="138" xfId="0" applyFont="1" applyFill="1" applyBorder="1" applyAlignment="1">
      <alignment horizontal="center" vertical="center" wrapText="1"/>
    </xf>
    <xf numFmtId="0" fontId="23" fillId="11" borderId="139" xfId="0" applyFont="1" applyFill="1" applyBorder="1" applyAlignment="1">
      <alignment horizontal="center" vertical="center" wrapText="1"/>
    </xf>
    <xf numFmtId="0" fontId="23" fillId="11" borderId="136" xfId="0" applyFont="1" applyFill="1" applyBorder="1" applyAlignment="1">
      <alignment horizontal="center" vertical="center" wrapText="1"/>
    </xf>
    <xf numFmtId="0" fontId="23" fillId="11" borderId="137" xfId="0" applyFont="1" applyFill="1" applyBorder="1" applyAlignment="1">
      <alignment horizontal="center" vertical="center" wrapText="1"/>
    </xf>
    <xf numFmtId="0" fontId="23" fillId="11" borderId="110" xfId="0" applyFont="1" applyFill="1" applyBorder="1" applyAlignment="1">
      <alignment horizontal="center" vertical="center" wrapText="1"/>
    </xf>
    <xf numFmtId="0" fontId="23" fillId="11" borderId="111" xfId="0" applyFont="1" applyFill="1" applyBorder="1" applyAlignment="1">
      <alignment horizontal="center" vertical="center" wrapText="1"/>
    </xf>
    <xf numFmtId="0" fontId="23" fillId="11" borderId="5" xfId="0" applyFont="1" applyFill="1" applyBorder="1" applyAlignment="1">
      <alignment horizontal="center" vertical="center" wrapText="1"/>
    </xf>
    <xf numFmtId="0" fontId="43" fillId="10" borderId="98" xfId="0" applyFont="1" applyFill="1" applyBorder="1" applyAlignment="1">
      <alignment horizontal="left" vertical="center"/>
    </xf>
    <xf numFmtId="0" fontId="43" fillId="10" borderId="101" xfId="0" applyFont="1" applyFill="1" applyBorder="1" applyAlignment="1">
      <alignment horizontal="left" vertical="center"/>
    </xf>
    <xf numFmtId="0" fontId="29" fillId="7" borderId="0" xfId="0" applyFont="1" applyFill="1" applyAlignment="1">
      <alignment horizontal="center" vertical="center" wrapText="1"/>
    </xf>
    <xf numFmtId="0" fontId="43" fillId="10" borderId="71" xfId="0" applyFont="1" applyFill="1" applyBorder="1" applyAlignment="1">
      <alignment horizontal="left" vertical="center"/>
    </xf>
    <xf numFmtId="0" fontId="43" fillId="10" borderId="72" xfId="0" applyFont="1" applyFill="1" applyBorder="1" applyAlignment="1">
      <alignment horizontal="left" vertical="center"/>
    </xf>
    <xf numFmtId="0" fontId="43" fillId="10" borderId="73" xfId="0" applyFont="1" applyFill="1" applyBorder="1" applyAlignment="1">
      <alignment horizontal="left" vertical="center"/>
    </xf>
    <xf numFmtId="0" fontId="43" fillId="10" borderId="92" xfId="0" applyFont="1" applyFill="1" applyBorder="1" applyAlignment="1">
      <alignment horizontal="left" vertical="center"/>
    </xf>
    <xf numFmtId="0" fontId="43" fillId="10" borderId="94" xfId="0" applyFont="1" applyFill="1" applyBorder="1" applyAlignment="1">
      <alignment horizontal="left" vertical="center"/>
    </xf>
    <xf numFmtId="0" fontId="43" fillId="10" borderId="95" xfId="0" applyFont="1" applyFill="1" applyBorder="1" applyAlignment="1">
      <alignment horizontal="left" vertical="center"/>
    </xf>
    <xf numFmtId="0" fontId="73" fillId="0" borderId="0" xfId="13" applyFont="1" applyBorder="1" applyAlignment="1">
      <alignment horizontal="left" vertical="center" wrapText="1"/>
    </xf>
    <xf numFmtId="0" fontId="43" fillId="10" borderId="57" xfId="0" applyFont="1" applyFill="1" applyBorder="1" applyAlignment="1">
      <alignment horizontal="left" vertical="center" indent="1"/>
    </xf>
    <xf numFmtId="0" fontId="43" fillId="10" borderId="58" xfId="0" applyFont="1" applyFill="1" applyBorder="1" applyAlignment="1">
      <alignment horizontal="left" vertical="center" indent="1"/>
    </xf>
  </cellXfs>
  <cellStyles count="33">
    <cellStyle name="Comma 2" xfId="1" xr:uid="{00000000-0005-0000-0000-000000000000}"/>
    <cellStyle name="Comma 3" xfId="32" xr:uid="{7411D2C3-1A5B-4126-9960-E3F40B6A586F}"/>
    <cellStyle name="Currency 2" xfId="2" xr:uid="{00000000-0005-0000-0000-000001000000}"/>
    <cellStyle name="Currency 3" xfId="31" xr:uid="{FF3A96D7-21C8-47C2-A011-D79A3422D8D5}"/>
    <cellStyle name="Hyperlink" xfId="13" builtinId="8"/>
    <cellStyle name="Hyperlink 2" xfId="3" xr:uid="{00000000-0005-0000-0000-000003000000}"/>
    <cellStyle name="Normal" xfId="0" builtinId="0"/>
    <cellStyle name="Normal 2" xfId="4" xr:uid="{00000000-0005-0000-0000-000005000000}"/>
    <cellStyle name="Normal 3" xfId="6" xr:uid="{00000000-0005-0000-0000-000006000000}"/>
    <cellStyle name="Normal 3 2" xfId="19" xr:uid="{00000000-0005-0000-0000-000007000000}"/>
    <cellStyle name="Normal 4" xfId="7" xr:uid="{00000000-0005-0000-0000-000008000000}"/>
    <cellStyle name="Normal 4 2" xfId="8" xr:uid="{00000000-0005-0000-0000-000009000000}"/>
    <cellStyle name="Normal 4 2 2" xfId="11" xr:uid="{00000000-0005-0000-0000-00000A000000}"/>
    <cellStyle name="Normal 4 2 2 2" xfId="15" xr:uid="{00000000-0005-0000-0000-00000B000000}"/>
    <cellStyle name="Normal 4 2 2 2 2" xfId="26" xr:uid="{00000000-0005-0000-0000-00000C000000}"/>
    <cellStyle name="Normal 4 2 2 3" xfId="17" xr:uid="{00000000-0005-0000-0000-00000D000000}"/>
    <cellStyle name="Normal 4 2 2 3 2" xfId="27" xr:uid="{00000000-0005-0000-0000-00000E000000}"/>
    <cellStyle name="Normal 4 2 2 4" xfId="18" xr:uid="{00000000-0005-0000-0000-00000F000000}"/>
    <cellStyle name="Normal 4 2 2 4 2" xfId="28" xr:uid="{00000000-0005-0000-0000-000010000000}"/>
    <cellStyle name="Normal 4 2 2 5" xfId="23" xr:uid="{00000000-0005-0000-0000-000011000000}"/>
    <cellStyle name="Normal 4 2 2 5 2" xfId="30" xr:uid="{F6E4C469-53C4-4A11-B0D8-4AF9CF53510E}"/>
    <cellStyle name="Normal 4 2 3" xfId="12" xr:uid="{00000000-0005-0000-0000-000012000000}"/>
    <cellStyle name="Normal 4 2 3 2" xfId="24" xr:uid="{00000000-0005-0000-0000-000013000000}"/>
    <cellStyle name="Normal 4 2 4" xfId="21" xr:uid="{00000000-0005-0000-0000-000014000000}"/>
    <cellStyle name="Normal 4 3" xfId="9" xr:uid="{00000000-0005-0000-0000-000015000000}"/>
    <cellStyle name="Normal 4 3 2" xfId="22" xr:uid="{00000000-0005-0000-0000-000016000000}"/>
    <cellStyle name="Normal 4 4" xfId="20" xr:uid="{00000000-0005-0000-0000-000017000000}"/>
    <cellStyle name="Normal 5" xfId="14" xr:uid="{00000000-0005-0000-0000-000018000000}"/>
    <cellStyle name="Normal 5 2" xfId="25" xr:uid="{00000000-0005-0000-0000-000019000000}"/>
    <cellStyle name="Normal 6" xfId="16" xr:uid="{00000000-0005-0000-0000-00001A000000}"/>
    <cellStyle name="Normal 7" xfId="29" xr:uid="{8D9C6C89-DDF3-4F59-B646-9C7123938817}"/>
    <cellStyle name="Percent" xfId="10" builtinId="5"/>
    <cellStyle name="Percent 2" xfId="5" xr:uid="{00000000-0005-0000-0000-00001C000000}"/>
  </cellStyles>
  <dxfs count="3">
    <dxf>
      <font>
        <b/>
        <i val="0"/>
        <strike/>
        <color rgb="FFFF0000"/>
      </font>
      <fill>
        <patternFill>
          <bgColor rgb="FFFFFF00"/>
        </patternFill>
      </fill>
    </dxf>
    <dxf>
      <font>
        <strike/>
        <color rgb="FFFF0000"/>
      </font>
      <fill>
        <patternFill>
          <bgColor rgb="FFFFFF00"/>
        </patternFill>
      </fill>
    </dxf>
    <dxf>
      <font>
        <b/>
        <i val="0"/>
        <strike/>
        <color rgb="FFFF0000"/>
      </font>
      <fill>
        <patternFill>
          <bgColor rgb="FFFFFF00"/>
        </patternFill>
      </fill>
    </dxf>
  </dxfs>
  <tableStyles count="0" defaultTableStyle="TableStyleMedium2" defaultPivotStyle="PivotStyleLight16"/>
  <colors>
    <mruColors>
      <color rgb="FFE7F3F9"/>
      <color rgb="FF3366FF"/>
      <color rgb="FF0066FF"/>
      <color rgb="FFFFFFCC"/>
      <color rgb="FF2E96D0"/>
      <color rgb="FFE7F3F7"/>
      <color rgb="FFCC00FF"/>
      <color rgb="FF009999"/>
      <color rgb="FFE4EDF8"/>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1- Cover'!A1"/></Relationships>
</file>

<file path=xl/drawings/drawing1.xml><?xml version="1.0" encoding="utf-8"?>
<xdr:wsDr xmlns:xdr="http://schemas.openxmlformats.org/drawingml/2006/spreadsheetDrawing" xmlns:a="http://schemas.openxmlformats.org/drawingml/2006/main">
  <xdr:twoCellAnchor>
    <xdr:from>
      <xdr:col>3</xdr:col>
      <xdr:colOff>123828</xdr:colOff>
      <xdr:row>20</xdr:row>
      <xdr:rowOff>38098</xdr:rowOff>
    </xdr:from>
    <xdr:to>
      <xdr:col>3</xdr:col>
      <xdr:colOff>1590676</xdr:colOff>
      <xdr:row>20</xdr:row>
      <xdr:rowOff>286498</xdr:rowOff>
    </xdr:to>
    <xdr:sp macro="" textlink="">
      <xdr:nvSpPr>
        <xdr:cNvPr id="2" name="Trapezoid 1">
          <a:extLst>
            <a:ext uri="{FF2B5EF4-FFF2-40B4-BE49-F238E27FC236}">
              <a16:creationId xmlns:a16="http://schemas.microsoft.com/office/drawing/2014/main" id="{8604527E-C787-4E24-993C-B7A17CB9F59D}"/>
            </a:ext>
          </a:extLst>
        </xdr:cNvPr>
        <xdr:cNvSpPr/>
      </xdr:nvSpPr>
      <xdr:spPr>
        <a:xfrm>
          <a:off x="600078" y="7200898"/>
          <a:ext cx="1466848" cy="248400"/>
        </a:xfrm>
        <a:prstGeom prst="trapezoid">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en-CA" sz="1100" b="1" i="0">
              <a:solidFill>
                <a:sysClr val="windowText" lastClr="000000"/>
              </a:solidFill>
              <a:latin typeface="+mn-lt"/>
              <a:ea typeface="+mn-ea"/>
              <a:cs typeface="+mn-cs"/>
            </a:rPr>
            <a:t>3.1 Narrative – Base</a:t>
          </a:r>
        </a:p>
      </xdr:txBody>
    </xdr:sp>
    <xdr:clientData/>
  </xdr:twoCellAnchor>
  <xdr:twoCellAnchor>
    <xdr:from>
      <xdr:col>3</xdr:col>
      <xdr:colOff>123828</xdr:colOff>
      <xdr:row>45</xdr:row>
      <xdr:rowOff>38098</xdr:rowOff>
    </xdr:from>
    <xdr:to>
      <xdr:col>3</xdr:col>
      <xdr:colOff>3295650</xdr:colOff>
      <xdr:row>45</xdr:row>
      <xdr:rowOff>286498</xdr:rowOff>
    </xdr:to>
    <xdr:sp macro="" textlink="">
      <xdr:nvSpPr>
        <xdr:cNvPr id="3" name="Trapezoid 2">
          <a:extLst>
            <a:ext uri="{FF2B5EF4-FFF2-40B4-BE49-F238E27FC236}">
              <a16:creationId xmlns:a16="http://schemas.microsoft.com/office/drawing/2014/main" id="{3F91522C-0AF0-4922-BF40-2397539C7F2A}"/>
            </a:ext>
          </a:extLst>
        </xdr:cNvPr>
        <xdr:cNvSpPr/>
      </xdr:nvSpPr>
      <xdr:spPr>
        <a:xfrm>
          <a:off x="600078" y="33556573"/>
          <a:ext cx="3171822" cy="248400"/>
        </a:xfrm>
        <a:prstGeom prst="trapezoid">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CA" sz="1100" b="1" i="0"/>
            <a:t>4.</a:t>
          </a:r>
          <a:r>
            <a:rPr lang="en-CA" sz="1100" b="1" i="0">
              <a:solidFill>
                <a:schemeClr val="bg1"/>
              </a:solidFill>
            </a:rPr>
            <a:t>4</a:t>
          </a:r>
          <a:r>
            <a:rPr lang="en-CA" sz="1100" b="1">
              <a:solidFill>
                <a:schemeClr val="lt1"/>
              </a:solidFill>
              <a:effectLst/>
              <a:latin typeface="+mn-lt"/>
              <a:ea typeface="+mn-ea"/>
              <a:cs typeface="+mn-cs"/>
            </a:rPr>
            <a:t> Summary of Expenditures by Funding Source</a:t>
          </a:r>
          <a:endParaRPr lang="en-CA" sz="1100" b="1" i="0"/>
        </a:p>
      </xdr:txBody>
    </xdr:sp>
    <xdr:clientData/>
  </xdr:twoCellAnchor>
  <xdr:twoCellAnchor>
    <xdr:from>
      <xdr:col>3</xdr:col>
      <xdr:colOff>123827</xdr:colOff>
      <xdr:row>11</xdr:row>
      <xdr:rowOff>38098</xdr:rowOff>
    </xdr:from>
    <xdr:to>
      <xdr:col>3</xdr:col>
      <xdr:colOff>923925</xdr:colOff>
      <xdr:row>11</xdr:row>
      <xdr:rowOff>286498</xdr:rowOff>
    </xdr:to>
    <xdr:sp macro="" textlink="">
      <xdr:nvSpPr>
        <xdr:cNvPr id="4" name="Trapezoid 3">
          <a:hlinkClick xmlns:r="http://schemas.openxmlformats.org/officeDocument/2006/relationships" r:id="rId1" tooltip="3.1 Base Funding"/>
          <a:extLst>
            <a:ext uri="{FF2B5EF4-FFF2-40B4-BE49-F238E27FC236}">
              <a16:creationId xmlns:a16="http://schemas.microsoft.com/office/drawing/2014/main" id="{64858073-EB24-4D8E-8FDE-DACA9DC7E000}"/>
            </a:ext>
          </a:extLst>
        </xdr:cNvPr>
        <xdr:cNvSpPr/>
      </xdr:nvSpPr>
      <xdr:spPr>
        <a:xfrm>
          <a:off x="600077" y="4924423"/>
          <a:ext cx="800098" cy="248400"/>
        </a:xfrm>
        <a:prstGeom prst="trapezoid">
          <a:avLst/>
        </a:prstGeom>
        <a:solidFill>
          <a:srgbClr val="7030A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n-CA" sz="1100" b="1" i="0">
              <a:solidFill>
                <a:schemeClr val="lt1"/>
              </a:solidFill>
              <a:effectLst/>
              <a:latin typeface="+mn-lt"/>
              <a:ea typeface="+mn-ea"/>
              <a:cs typeface="+mn-cs"/>
            </a:rPr>
            <a:t>1.</a:t>
          </a:r>
          <a:r>
            <a:rPr lang="en-CA" sz="1100" b="1" i="0" baseline="0">
              <a:solidFill>
                <a:schemeClr val="lt1"/>
              </a:solidFill>
              <a:effectLst/>
              <a:latin typeface="+mn-lt"/>
              <a:ea typeface="+mn-ea"/>
              <a:cs typeface="+mn-cs"/>
            </a:rPr>
            <a:t> </a:t>
          </a:r>
          <a:r>
            <a:rPr lang="en-CA" sz="1100" b="1" i="0">
              <a:solidFill>
                <a:schemeClr val="lt1"/>
              </a:solidFill>
              <a:effectLst/>
              <a:latin typeface="+mn-lt"/>
              <a:ea typeface="+mn-ea"/>
              <a:cs typeface="+mn-cs"/>
            </a:rPr>
            <a:t>Cover</a:t>
          </a:r>
          <a:endParaRPr lang="en-CA">
            <a:effectLst/>
          </a:endParaRPr>
        </a:p>
      </xdr:txBody>
    </xdr:sp>
    <xdr:clientData/>
  </xdr:twoCellAnchor>
  <xdr:twoCellAnchor>
    <xdr:from>
      <xdr:col>3</xdr:col>
      <xdr:colOff>123827</xdr:colOff>
      <xdr:row>14</xdr:row>
      <xdr:rowOff>38098</xdr:rowOff>
    </xdr:from>
    <xdr:to>
      <xdr:col>3</xdr:col>
      <xdr:colOff>1247775</xdr:colOff>
      <xdr:row>14</xdr:row>
      <xdr:rowOff>286498</xdr:rowOff>
    </xdr:to>
    <xdr:sp macro="" textlink="">
      <xdr:nvSpPr>
        <xdr:cNvPr id="5" name="Trapezoid 4">
          <a:extLst>
            <a:ext uri="{FF2B5EF4-FFF2-40B4-BE49-F238E27FC236}">
              <a16:creationId xmlns:a16="http://schemas.microsoft.com/office/drawing/2014/main" id="{C1EE131F-9A87-4E7A-9BB7-1EBCAC95668D}"/>
            </a:ext>
          </a:extLst>
        </xdr:cNvPr>
        <xdr:cNvSpPr/>
      </xdr:nvSpPr>
      <xdr:spPr>
        <a:xfrm>
          <a:off x="600077" y="5638798"/>
          <a:ext cx="1123948" cy="248400"/>
        </a:xfrm>
        <a:prstGeom prst="trapezoid">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en-CA" sz="1100" b="1" i="0">
              <a:solidFill>
                <a:sysClr val="windowText" lastClr="000000"/>
              </a:solidFill>
              <a:effectLst/>
              <a:latin typeface="+mn-lt"/>
              <a:ea typeface="+mn-ea"/>
              <a:cs typeface="+mn-cs"/>
            </a:rPr>
            <a:t>2. Instructions</a:t>
          </a:r>
          <a:endParaRPr lang="en-CA">
            <a:solidFill>
              <a:sysClr val="windowText" lastClr="000000"/>
            </a:solidFill>
            <a:effectLst/>
          </a:endParaRPr>
        </a:p>
      </xdr:txBody>
    </xdr:sp>
    <xdr:clientData/>
  </xdr:twoCellAnchor>
  <xdr:twoCellAnchor>
    <xdr:from>
      <xdr:col>3</xdr:col>
      <xdr:colOff>123827</xdr:colOff>
      <xdr:row>47</xdr:row>
      <xdr:rowOff>38098</xdr:rowOff>
    </xdr:from>
    <xdr:to>
      <xdr:col>3</xdr:col>
      <xdr:colOff>2238375</xdr:colOff>
      <xdr:row>47</xdr:row>
      <xdr:rowOff>286498</xdr:rowOff>
    </xdr:to>
    <xdr:sp macro="" textlink="">
      <xdr:nvSpPr>
        <xdr:cNvPr id="6" name="Trapezoid 5">
          <a:extLst>
            <a:ext uri="{FF2B5EF4-FFF2-40B4-BE49-F238E27FC236}">
              <a16:creationId xmlns:a16="http://schemas.microsoft.com/office/drawing/2014/main" id="{11A3EEC7-3362-45B7-AC3A-28F0E46BE3ED}"/>
            </a:ext>
          </a:extLst>
        </xdr:cNvPr>
        <xdr:cNvSpPr/>
      </xdr:nvSpPr>
      <xdr:spPr>
        <a:xfrm>
          <a:off x="600077" y="35671123"/>
          <a:ext cx="2114548" cy="248400"/>
        </a:xfrm>
        <a:prstGeom prst="trapezoid">
          <a:avLst/>
        </a:prstGeom>
        <a:solidFill>
          <a:schemeClr val="accent3">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CA" sz="1100" b="1">
              <a:solidFill>
                <a:schemeClr val="lt1"/>
              </a:solidFill>
              <a:effectLst/>
              <a:latin typeface="+mn-lt"/>
              <a:ea typeface="+mn-ea"/>
              <a:cs typeface="+mn-cs"/>
            </a:rPr>
            <a:t>Program Outcome Indicators</a:t>
          </a:r>
          <a:endParaRPr lang="en-CA" sz="1100" b="1" i="0"/>
        </a:p>
      </xdr:txBody>
    </xdr:sp>
    <xdr:clientData/>
  </xdr:twoCellAnchor>
  <xdr:twoCellAnchor>
    <xdr:from>
      <xdr:col>3</xdr:col>
      <xdr:colOff>123827</xdr:colOff>
      <xdr:row>50</xdr:row>
      <xdr:rowOff>38098</xdr:rowOff>
    </xdr:from>
    <xdr:to>
      <xdr:col>3</xdr:col>
      <xdr:colOff>2209800</xdr:colOff>
      <xdr:row>50</xdr:row>
      <xdr:rowOff>286498</xdr:rowOff>
    </xdr:to>
    <xdr:sp macro="" textlink="">
      <xdr:nvSpPr>
        <xdr:cNvPr id="7" name="Trapezoid 6">
          <a:extLst>
            <a:ext uri="{FF2B5EF4-FFF2-40B4-BE49-F238E27FC236}">
              <a16:creationId xmlns:a16="http://schemas.microsoft.com/office/drawing/2014/main" id="{7C5D771C-60AB-4CA3-BB8A-D8A58A5904DD}"/>
            </a:ext>
          </a:extLst>
        </xdr:cNvPr>
        <xdr:cNvSpPr/>
      </xdr:nvSpPr>
      <xdr:spPr>
        <a:xfrm>
          <a:off x="600077" y="37652323"/>
          <a:ext cx="2085973" cy="248400"/>
        </a:xfrm>
        <a:prstGeom prst="trapezoid">
          <a:avLst/>
        </a:prstGeom>
        <a:solidFill>
          <a:schemeClr val="accent2">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CA" sz="1100" b="1" i="0"/>
            <a:t>5. </a:t>
          </a:r>
          <a:r>
            <a:rPr lang="en-CA" sz="1100" b="1">
              <a:solidFill>
                <a:schemeClr val="lt1"/>
              </a:solidFill>
              <a:effectLst/>
              <a:latin typeface="+mn-lt"/>
              <a:ea typeface="+mn-ea"/>
              <a:cs typeface="+mn-cs"/>
            </a:rPr>
            <a:t>Board of Health Attestation</a:t>
          </a:r>
        </a:p>
      </xdr:txBody>
    </xdr:sp>
    <xdr:clientData/>
  </xdr:twoCellAnchor>
  <xdr:twoCellAnchor>
    <xdr:from>
      <xdr:col>3</xdr:col>
      <xdr:colOff>123826</xdr:colOff>
      <xdr:row>53</xdr:row>
      <xdr:rowOff>38098</xdr:rowOff>
    </xdr:from>
    <xdr:to>
      <xdr:col>3</xdr:col>
      <xdr:colOff>2666999</xdr:colOff>
      <xdr:row>53</xdr:row>
      <xdr:rowOff>286498</xdr:rowOff>
    </xdr:to>
    <xdr:sp macro="" textlink="">
      <xdr:nvSpPr>
        <xdr:cNvPr id="8" name="Trapezoid 7">
          <a:extLst>
            <a:ext uri="{FF2B5EF4-FFF2-40B4-BE49-F238E27FC236}">
              <a16:creationId xmlns:a16="http://schemas.microsoft.com/office/drawing/2014/main" id="{CDAF68D0-9177-4657-9E14-8131019FD78A}"/>
            </a:ext>
          </a:extLst>
        </xdr:cNvPr>
        <xdr:cNvSpPr/>
      </xdr:nvSpPr>
      <xdr:spPr>
        <a:xfrm>
          <a:off x="600076" y="41700448"/>
          <a:ext cx="2543173" cy="248400"/>
        </a:xfrm>
        <a:prstGeom prst="trapezoid">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CA" sz="1100" b="1" i="0"/>
            <a:t>6. </a:t>
          </a:r>
          <a:r>
            <a:rPr lang="en-CA" sz="1100" b="1">
              <a:solidFill>
                <a:schemeClr val="lt1"/>
              </a:solidFill>
              <a:effectLst/>
              <a:latin typeface="+mn-lt"/>
              <a:ea typeface="+mn-ea"/>
              <a:cs typeface="+mn-cs"/>
            </a:rPr>
            <a:t>Certification by the Board of Health</a:t>
          </a:r>
          <a:endParaRPr lang="en-CA" sz="1100" b="1" i="0"/>
        </a:p>
      </xdr:txBody>
    </xdr:sp>
    <xdr:clientData/>
  </xdr:twoCellAnchor>
  <xdr:twoCellAnchor>
    <xdr:from>
      <xdr:col>3</xdr:col>
      <xdr:colOff>123827</xdr:colOff>
      <xdr:row>36</xdr:row>
      <xdr:rowOff>38098</xdr:rowOff>
    </xdr:from>
    <xdr:to>
      <xdr:col>3</xdr:col>
      <xdr:colOff>1762125</xdr:colOff>
      <xdr:row>36</xdr:row>
      <xdr:rowOff>286498</xdr:rowOff>
    </xdr:to>
    <xdr:sp macro="" textlink="">
      <xdr:nvSpPr>
        <xdr:cNvPr id="9" name="Trapezoid 8">
          <a:extLst>
            <a:ext uri="{FF2B5EF4-FFF2-40B4-BE49-F238E27FC236}">
              <a16:creationId xmlns:a16="http://schemas.microsoft.com/office/drawing/2014/main" id="{BDC77FA2-C4C4-4563-A771-E17938041F94}"/>
            </a:ext>
          </a:extLst>
        </xdr:cNvPr>
        <xdr:cNvSpPr/>
      </xdr:nvSpPr>
      <xdr:spPr>
        <a:xfrm>
          <a:off x="600077" y="27736798"/>
          <a:ext cx="1638298" cy="248400"/>
        </a:xfrm>
        <a:prstGeom prst="trapezoid">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CA" sz="1100" b="1" i="0"/>
            <a:t>4.2</a:t>
          </a:r>
          <a:r>
            <a:rPr lang="en-CA" sz="1100" b="1" i="0" baseline="0"/>
            <a:t> </a:t>
          </a:r>
          <a:r>
            <a:rPr lang="en-CA" sz="1100" b="1">
              <a:solidFill>
                <a:schemeClr val="lt1"/>
              </a:solidFill>
              <a:effectLst/>
              <a:latin typeface="+mn-lt"/>
              <a:ea typeface="+mn-ea"/>
              <a:cs typeface="+mn-cs"/>
            </a:rPr>
            <a:t>One-Time Funding</a:t>
          </a:r>
          <a:endParaRPr lang="en-CA" sz="1100" b="1" i="0"/>
        </a:p>
      </xdr:txBody>
    </xdr:sp>
    <xdr:clientData/>
  </xdr:twoCellAnchor>
  <xdr:twoCellAnchor>
    <xdr:from>
      <xdr:col>3</xdr:col>
      <xdr:colOff>123827</xdr:colOff>
      <xdr:row>32</xdr:row>
      <xdr:rowOff>38098</xdr:rowOff>
    </xdr:from>
    <xdr:to>
      <xdr:col>3</xdr:col>
      <xdr:colOff>1438275</xdr:colOff>
      <xdr:row>32</xdr:row>
      <xdr:rowOff>286498</xdr:rowOff>
    </xdr:to>
    <xdr:sp macro="" textlink="">
      <xdr:nvSpPr>
        <xdr:cNvPr id="10" name="Trapezoid 9">
          <a:extLst>
            <a:ext uri="{FF2B5EF4-FFF2-40B4-BE49-F238E27FC236}">
              <a16:creationId xmlns:a16="http://schemas.microsoft.com/office/drawing/2014/main" id="{A020F02D-7574-4C8B-8C05-3B01D3FBE104}"/>
            </a:ext>
          </a:extLst>
        </xdr:cNvPr>
        <xdr:cNvSpPr/>
      </xdr:nvSpPr>
      <xdr:spPr>
        <a:xfrm>
          <a:off x="600077" y="23412448"/>
          <a:ext cx="1314448" cy="248400"/>
        </a:xfrm>
        <a:prstGeom prst="trapezoid">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CA" sz="1100" b="1" i="0"/>
            <a:t>4.1</a:t>
          </a:r>
          <a:r>
            <a:rPr lang="en-CA" sz="1100" b="1" i="0" baseline="0"/>
            <a:t> </a:t>
          </a:r>
          <a:r>
            <a:rPr lang="en-CA" sz="1100" b="1">
              <a:solidFill>
                <a:schemeClr val="lt1"/>
              </a:solidFill>
              <a:effectLst/>
              <a:latin typeface="+mn-lt"/>
              <a:ea typeface="+mn-ea"/>
              <a:cs typeface="+mn-cs"/>
            </a:rPr>
            <a:t>Base Funding</a:t>
          </a:r>
          <a:endParaRPr lang="en-CA" sz="1100" b="1" i="0"/>
        </a:p>
      </xdr:txBody>
    </xdr:sp>
    <xdr:clientData/>
  </xdr:twoCellAnchor>
  <xdr:twoCellAnchor>
    <xdr:from>
      <xdr:col>3</xdr:col>
      <xdr:colOff>123827</xdr:colOff>
      <xdr:row>41</xdr:row>
      <xdr:rowOff>38098</xdr:rowOff>
    </xdr:from>
    <xdr:to>
      <xdr:col>3</xdr:col>
      <xdr:colOff>1914525</xdr:colOff>
      <xdr:row>41</xdr:row>
      <xdr:rowOff>286498</xdr:rowOff>
    </xdr:to>
    <xdr:sp macro="" textlink="">
      <xdr:nvSpPr>
        <xdr:cNvPr id="11" name="Trapezoid 10">
          <a:extLst>
            <a:ext uri="{FF2B5EF4-FFF2-40B4-BE49-F238E27FC236}">
              <a16:creationId xmlns:a16="http://schemas.microsoft.com/office/drawing/2014/main" id="{62BCD431-F887-40E8-8124-1D79C3E4D5DF}"/>
            </a:ext>
          </a:extLst>
        </xdr:cNvPr>
        <xdr:cNvSpPr/>
      </xdr:nvSpPr>
      <xdr:spPr>
        <a:xfrm>
          <a:off x="600077" y="32613598"/>
          <a:ext cx="1790698" cy="248400"/>
        </a:xfrm>
        <a:prstGeom prst="trapezoid">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CA" sz="1100" b="1" i="0"/>
            <a:t>4.3</a:t>
          </a:r>
          <a:r>
            <a:rPr lang="en-CA" sz="1100" b="1" i="0" baseline="0"/>
            <a:t> </a:t>
          </a:r>
          <a:r>
            <a:rPr lang="en-CA" sz="1100" b="1">
              <a:solidFill>
                <a:schemeClr val="lt1"/>
              </a:solidFill>
              <a:effectLst/>
              <a:latin typeface="+mn-lt"/>
              <a:ea typeface="+mn-ea"/>
              <a:cs typeface="+mn-cs"/>
            </a:rPr>
            <a:t>Variance Explanation</a:t>
          </a:r>
          <a:endParaRPr lang="en-CA" sz="1100" b="1" i="0"/>
        </a:p>
      </xdr:txBody>
    </xdr:sp>
    <xdr:clientData/>
  </xdr:twoCellAnchor>
  <xdr:twoCellAnchor>
    <xdr:from>
      <xdr:col>3</xdr:col>
      <xdr:colOff>95251</xdr:colOff>
      <xdr:row>23</xdr:row>
      <xdr:rowOff>19050</xdr:rowOff>
    </xdr:from>
    <xdr:to>
      <xdr:col>3</xdr:col>
      <xdr:colOff>1924051</xdr:colOff>
      <xdr:row>23</xdr:row>
      <xdr:rowOff>267450</xdr:rowOff>
    </xdr:to>
    <xdr:sp macro="" textlink="">
      <xdr:nvSpPr>
        <xdr:cNvPr id="12" name="Trapezoid 11">
          <a:extLst>
            <a:ext uri="{FF2B5EF4-FFF2-40B4-BE49-F238E27FC236}">
              <a16:creationId xmlns:a16="http://schemas.microsoft.com/office/drawing/2014/main" id="{41FA7A07-8A2A-4615-B4CC-4B67513256FE}"/>
            </a:ext>
          </a:extLst>
        </xdr:cNvPr>
        <xdr:cNvSpPr/>
      </xdr:nvSpPr>
      <xdr:spPr>
        <a:xfrm>
          <a:off x="571501" y="8582025"/>
          <a:ext cx="1828800" cy="248400"/>
        </a:xfrm>
        <a:prstGeom prst="trapezoid">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l"/>
          <a:r>
            <a:rPr lang="en-CA" sz="1100" b="1" i="0">
              <a:solidFill>
                <a:sysClr val="windowText" lastClr="000000"/>
              </a:solidFill>
              <a:latin typeface="+mn-lt"/>
              <a:ea typeface="+mn-ea"/>
              <a:cs typeface="+mn-cs"/>
            </a:rPr>
            <a:t>3.2 Narrative – One-Time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9525</xdr:colOff>
      <xdr:row>97</xdr:row>
      <xdr:rowOff>0</xdr:rowOff>
    </xdr:from>
    <xdr:ext cx="184731" cy="254557"/>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85775" y="49434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4</xdr:col>
      <xdr:colOff>0</xdr:colOff>
      <xdr:row>97</xdr:row>
      <xdr:rowOff>0</xdr:rowOff>
    </xdr:from>
    <xdr:ext cx="184731" cy="254557"/>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4076700" y="49434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4</xdr:col>
      <xdr:colOff>0</xdr:colOff>
      <xdr:row>97</xdr:row>
      <xdr:rowOff>0</xdr:rowOff>
    </xdr:from>
    <xdr:ext cx="184731" cy="254557"/>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5267325" y="49434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97</xdr:row>
      <xdr:rowOff>0</xdr:rowOff>
    </xdr:from>
    <xdr:ext cx="184731" cy="254557"/>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485775" y="438150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4</xdr:col>
      <xdr:colOff>0</xdr:colOff>
      <xdr:row>97</xdr:row>
      <xdr:rowOff>0</xdr:rowOff>
    </xdr:from>
    <xdr:ext cx="184731" cy="254557"/>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6324600" y="49434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4</xdr:col>
      <xdr:colOff>0</xdr:colOff>
      <xdr:row>97</xdr:row>
      <xdr:rowOff>0</xdr:rowOff>
    </xdr:from>
    <xdr:ext cx="184731" cy="254557"/>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7515225" y="49434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4</xdr:col>
      <xdr:colOff>0</xdr:colOff>
      <xdr:row>97</xdr:row>
      <xdr:rowOff>0</xdr:rowOff>
    </xdr:from>
    <xdr:ext cx="184731" cy="254557"/>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8572500" y="49434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4</xdr:col>
      <xdr:colOff>0</xdr:colOff>
      <xdr:row>97</xdr:row>
      <xdr:rowOff>0</xdr:rowOff>
    </xdr:from>
    <xdr:ext cx="184731" cy="254557"/>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9763125" y="49434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4</xdr:col>
      <xdr:colOff>0</xdr:colOff>
      <xdr:row>97</xdr:row>
      <xdr:rowOff>0</xdr:rowOff>
    </xdr:from>
    <xdr:ext cx="184731" cy="254557"/>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10820400" y="49434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4</xdr:col>
      <xdr:colOff>0</xdr:colOff>
      <xdr:row>97</xdr:row>
      <xdr:rowOff>0</xdr:rowOff>
    </xdr:from>
    <xdr:ext cx="184731" cy="254557"/>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12011025" y="494347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9525</xdr:colOff>
      <xdr:row>34</xdr:row>
      <xdr:rowOff>0</xdr:rowOff>
    </xdr:from>
    <xdr:ext cx="184731" cy="254557"/>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485775" y="136874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34</xdr:row>
      <xdr:rowOff>0</xdr:rowOff>
    </xdr:from>
    <xdr:ext cx="184731" cy="254557"/>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485775" y="136874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34</xdr:row>
      <xdr:rowOff>0</xdr:rowOff>
    </xdr:from>
    <xdr:ext cx="184731" cy="254557"/>
    <xdr:sp macro="" textlink="">
      <xdr:nvSpPr>
        <xdr:cNvPr id="5" name="TextBox 4">
          <a:extLst>
            <a:ext uri="{FF2B5EF4-FFF2-40B4-BE49-F238E27FC236}">
              <a16:creationId xmlns:a16="http://schemas.microsoft.com/office/drawing/2014/main" id="{00000000-0008-0000-0900-000005000000}"/>
            </a:ext>
          </a:extLst>
        </xdr:cNvPr>
        <xdr:cNvSpPr txBox="1"/>
      </xdr:nvSpPr>
      <xdr:spPr>
        <a:xfrm>
          <a:off x="485775" y="136874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34</xdr:row>
      <xdr:rowOff>0</xdr:rowOff>
    </xdr:from>
    <xdr:ext cx="184731" cy="254557"/>
    <xdr:sp macro="" textlink="">
      <xdr:nvSpPr>
        <xdr:cNvPr id="6" name="TextBox 5">
          <a:extLst>
            <a:ext uri="{FF2B5EF4-FFF2-40B4-BE49-F238E27FC236}">
              <a16:creationId xmlns:a16="http://schemas.microsoft.com/office/drawing/2014/main" id="{00000000-0008-0000-0900-000006000000}"/>
            </a:ext>
          </a:extLst>
        </xdr:cNvPr>
        <xdr:cNvSpPr txBox="1"/>
      </xdr:nvSpPr>
      <xdr:spPr>
        <a:xfrm>
          <a:off x="485775" y="136874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34</xdr:row>
      <xdr:rowOff>0</xdr:rowOff>
    </xdr:from>
    <xdr:ext cx="184731" cy="254557"/>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485775" y="136874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34</xdr:row>
      <xdr:rowOff>0</xdr:rowOff>
    </xdr:from>
    <xdr:ext cx="184731" cy="254557"/>
    <xdr:sp macro="" textlink="">
      <xdr:nvSpPr>
        <xdr:cNvPr id="8" name="TextBox 7">
          <a:extLst>
            <a:ext uri="{FF2B5EF4-FFF2-40B4-BE49-F238E27FC236}">
              <a16:creationId xmlns:a16="http://schemas.microsoft.com/office/drawing/2014/main" id="{00000000-0008-0000-0900-000008000000}"/>
            </a:ext>
          </a:extLst>
        </xdr:cNvPr>
        <xdr:cNvSpPr txBox="1"/>
      </xdr:nvSpPr>
      <xdr:spPr>
        <a:xfrm>
          <a:off x="485775" y="136874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11</xdr:row>
      <xdr:rowOff>0</xdr:rowOff>
    </xdr:from>
    <xdr:ext cx="184731" cy="254557"/>
    <xdr:sp macro="" textlink="">
      <xdr:nvSpPr>
        <xdr:cNvPr id="9" name="TextBox 8">
          <a:extLst>
            <a:ext uri="{FF2B5EF4-FFF2-40B4-BE49-F238E27FC236}">
              <a16:creationId xmlns:a16="http://schemas.microsoft.com/office/drawing/2014/main" id="{00000000-0008-0000-0900-000009000000}"/>
            </a:ext>
          </a:extLst>
        </xdr:cNvPr>
        <xdr:cNvSpPr txBox="1"/>
      </xdr:nvSpPr>
      <xdr:spPr>
        <a:xfrm>
          <a:off x="485775" y="122015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11</xdr:row>
      <xdr:rowOff>0</xdr:rowOff>
    </xdr:from>
    <xdr:ext cx="184731" cy="254557"/>
    <xdr:sp macro="" textlink="">
      <xdr:nvSpPr>
        <xdr:cNvPr id="10" name="TextBox 9">
          <a:extLst>
            <a:ext uri="{FF2B5EF4-FFF2-40B4-BE49-F238E27FC236}">
              <a16:creationId xmlns:a16="http://schemas.microsoft.com/office/drawing/2014/main" id="{00000000-0008-0000-0900-00000A000000}"/>
            </a:ext>
          </a:extLst>
        </xdr:cNvPr>
        <xdr:cNvSpPr txBox="1"/>
      </xdr:nvSpPr>
      <xdr:spPr>
        <a:xfrm>
          <a:off x="485775" y="122015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11</xdr:row>
      <xdr:rowOff>0</xdr:rowOff>
    </xdr:from>
    <xdr:ext cx="184731" cy="254557"/>
    <xdr:sp macro="" textlink="">
      <xdr:nvSpPr>
        <xdr:cNvPr id="11" name="TextBox 10">
          <a:extLst>
            <a:ext uri="{FF2B5EF4-FFF2-40B4-BE49-F238E27FC236}">
              <a16:creationId xmlns:a16="http://schemas.microsoft.com/office/drawing/2014/main" id="{00000000-0008-0000-0900-00000B000000}"/>
            </a:ext>
          </a:extLst>
        </xdr:cNvPr>
        <xdr:cNvSpPr txBox="1"/>
      </xdr:nvSpPr>
      <xdr:spPr>
        <a:xfrm>
          <a:off x="485775" y="122015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11</xdr:row>
      <xdr:rowOff>0</xdr:rowOff>
    </xdr:from>
    <xdr:ext cx="184731" cy="254557"/>
    <xdr:sp macro="" textlink="">
      <xdr:nvSpPr>
        <xdr:cNvPr id="12" name="TextBox 11">
          <a:extLst>
            <a:ext uri="{FF2B5EF4-FFF2-40B4-BE49-F238E27FC236}">
              <a16:creationId xmlns:a16="http://schemas.microsoft.com/office/drawing/2014/main" id="{00000000-0008-0000-0900-00000C000000}"/>
            </a:ext>
          </a:extLst>
        </xdr:cNvPr>
        <xdr:cNvSpPr txBox="1"/>
      </xdr:nvSpPr>
      <xdr:spPr>
        <a:xfrm>
          <a:off x="485775" y="122015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11</xdr:row>
      <xdr:rowOff>0</xdr:rowOff>
    </xdr:from>
    <xdr:ext cx="184731" cy="254557"/>
    <xdr:sp macro="" textlink="">
      <xdr:nvSpPr>
        <xdr:cNvPr id="13" name="TextBox 12">
          <a:extLst>
            <a:ext uri="{FF2B5EF4-FFF2-40B4-BE49-F238E27FC236}">
              <a16:creationId xmlns:a16="http://schemas.microsoft.com/office/drawing/2014/main" id="{00000000-0008-0000-0900-00000D000000}"/>
            </a:ext>
          </a:extLst>
        </xdr:cNvPr>
        <xdr:cNvSpPr txBox="1"/>
      </xdr:nvSpPr>
      <xdr:spPr>
        <a:xfrm>
          <a:off x="485775" y="122015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11</xdr:row>
      <xdr:rowOff>0</xdr:rowOff>
    </xdr:from>
    <xdr:ext cx="184731" cy="254557"/>
    <xdr:sp macro="" textlink="">
      <xdr:nvSpPr>
        <xdr:cNvPr id="14" name="TextBox 13">
          <a:extLst>
            <a:ext uri="{FF2B5EF4-FFF2-40B4-BE49-F238E27FC236}">
              <a16:creationId xmlns:a16="http://schemas.microsoft.com/office/drawing/2014/main" id="{00000000-0008-0000-0900-00000E000000}"/>
            </a:ext>
          </a:extLst>
        </xdr:cNvPr>
        <xdr:cNvSpPr txBox="1"/>
      </xdr:nvSpPr>
      <xdr:spPr>
        <a:xfrm>
          <a:off x="485775" y="122015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16</xdr:row>
      <xdr:rowOff>0</xdr:rowOff>
    </xdr:from>
    <xdr:ext cx="184731" cy="254557"/>
    <xdr:sp macro="" textlink="">
      <xdr:nvSpPr>
        <xdr:cNvPr id="15" name="TextBox 14">
          <a:extLst>
            <a:ext uri="{FF2B5EF4-FFF2-40B4-BE49-F238E27FC236}">
              <a16:creationId xmlns:a16="http://schemas.microsoft.com/office/drawing/2014/main" id="{00000000-0008-0000-0900-00000F000000}"/>
            </a:ext>
          </a:extLst>
        </xdr:cNvPr>
        <xdr:cNvSpPr txBox="1"/>
      </xdr:nvSpPr>
      <xdr:spPr>
        <a:xfrm>
          <a:off x="485775" y="65246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16</xdr:row>
      <xdr:rowOff>0</xdr:rowOff>
    </xdr:from>
    <xdr:ext cx="184731" cy="254557"/>
    <xdr:sp macro="" textlink="">
      <xdr:nvSpPr>
        <xdr:cNvPr id="16" name="TextBox 15">
          <a:extLst>
            <a:ext uri="{FF2B5EF4-FFF2-40B4-BE49-F238E27FC236}">
              <a16:creationId xmlns:a16="http://schemas.microsoft.com/office/drawing/2014/main" id="{00000000-0008-0000-0900-000010000000}"/>
            </a:ext>
          </a:extLst>
        </xdr:cNvPr>
        <xdr:cNvSpPr txBox="1"/>
      </xdr:nvSpPr>
      <xdr:spPr>
        <a:xfrm>
          <a:off x="485775" y="65246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16</xdr:row>
      <xdr:rowOff>0</xdr:rowOff>
    </xdr:from>
    <xdr:ext cx="184731" cy="254557"/>
    <xdr:sp macro="" textlink="">
      <xdr:nvSpPr>
        <xdr:cNvPr id="17" name="TextBox 16">
          <a:extLst>
            <a:ext uri="{FF2B5EF4-FFF2-40B4-BE49-F238E27FC236}">
              <a16:creationId xmlns:a16="http://schemas.microsoft.com/office/drawing/2014/main" id="{00000000-0008-0000-0900-000011000000}"/>
            </a:ext>
          </a:extLst>
        </xdr:cNvPr>
        <xdr:cNvSpPr txBox="1"/>
      </xdr:nvSpPr>
      <xdr:spPr>
        <a:xfrm>
          <a:off x="485775" y="65246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16</xdr:row>
      <xdr:rowOff>0</xdr:rowOff>
    </xdr:from>
    <xdr:ext cx="184731" cy="254557"/>
    <xdr:sp macro="" textlink="">
      <xdr:nvSpPr>
        <xdr:cNvPr id="18" name="TextBox 17">
          <a:extLst>
            <a:ext uri="{FF2B5EF4-FFF2-40B4-BE49-F238E27FC236}">
              <a16:creationId xmlns:a16="http://schemas.microsoft.com/office/drawing/2014/main" id="{00000000-0008-0000-0900-000012000000}"/>
            </a:ext>
          </a:extLst>
        </xdr:cNvPr>
        <xdr:cNvSpPr txBox="1"/>
      </xdr:nvSpPr>
      <xdr:spPr>
        <a:xfrm>
          <a:off x="485775" y="65246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16</xdr:row>
      <xdr:rowOff>0</xdr:rowOff>
    </xdr:from>
    <xdr:ext cx="184731" cy="254557"/>
    <xdr:sp macro="" textlink="">
      <xdr:nvSpPr>
        <xdr:cNvPr id="19" name="TextBox 18">
          <a:extLst>
            <a:ext uri="{FF2B5EF4-FFF2-40B4-BE49-F238E27FC236}">
              <a16:creationId xmlns:a16="http://schemas.microsoft.com/office/drawing/2014/main" id="{00000000-0008-0000-0900-000013000000}"/>
            </a:ext>
          </a:extLst>
        </xdr:cNvPr>
        <xdr:cNvSpPr txBox="1"/>
      </xdr:nvSpPr>
      <xdr:spPr>
        <a:xfrm>
          <a:off x="485775" y="65246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16</xdr:row>
      <xdr:rowOff>0</xdr:rowOff>
    </xdr:from>
    <xdr:ext cx="184731" cy="254557"/>
    <xdr:sp macro="" textlink="">
      <xdr:nvSpPr>
        <xdr:cNvPr id="20" name="TextBox 19">
          <a:extLst>
            <a:ext uri="{FF2B5EF4-FFF2-40B4-BE49-F238E27FC236}">
              <a16:creationId xmlns:a16="http://schemas.microsoft.com/office/drawing/2014/main" id="{00000000-0008-0000-0900-000014000000}"/>
            </a:ext>
          </a:extLst>
        </xdr:cNvPr>
        <xdr:cNvSpPr txBox="1"/>
      </xdr:nvSpPr>
      <xdr:spPr>
        <a:xfrm>
          <a:off x="485775" y="65246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19</xdr:row>
      <xdr:rowOff>0</xdr:rowOff>
    </xdr:from>
    <xdr:ext cx="184731" cy="254557"/>
    <xdr:sp macro="" textlink="">
      <xdr:nvSpPr>
        <xdr:cNvPr id="21" name="TextBox 20">
          <a:extLst>
            <a:ext uri="{FF2B5EF4-FFF2-40B4-BE49-F238E27FC236}">
              <a16:creationId xmlns:a16="http://schemas.microsoft.com/office/drawing/2014/main" id="{26A12224-CD64-4C22-8922-40A4BFB0A95B}"/>
            </a:ext>
          </a:extLst>
        </xdr:cNvPr>
        <xdr:cNvSpPr txBox="1"/>
      </xdr:nvSpPr>
      <xdr:spPr>
        <a:xfrm>
          <a:off x="485775" y="7322344"/>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19</xdr:row>
      <xdr:rowOff>0</xdr:rowOff>
    </xdr:from>
    <xdr:ext cx="184731" cy="254557"/>
    <xdr:sp macro="" textlink="">
      <xdr:nvSpPr>
        <xdr:cNvPr id="22" name="TextBox 21">
          <a:extLst>
            <a:ext uri="{FF2B5EF4-FFF2-40B4-BE49-F238E27FC236}">
              <a16:creationId xmlns:a16="http://schemas.microsoft.com/office/drawing/2014/main" id="{3126F914-C85E-4C55-966B-679D8F1A5162}"/>
            </a:ext>
          </a:extLst>
        </xdr:cNvPr>
        <xdr:cNvSpPr txBox="1"/>
      </xdr:nvSpPr>
      <xdr:spPr>
        <a:xfrm>
          <a:off x="485775" y="7322344"/>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19</xdr:row>
      <xdr:rowOff>0</xdr:rowOff>
    </xdr:from>
    <xdr:ext cx="184731" cy="254557"/>
    <xdr:sp macro="" textlink="">
      <xdr:nvSpPr>
        <xdr:cNvPr id="23" name="TextBox 22">
          <a:extLst>
            <a:ext uri="{FF2B5EF4-FFF2-40B4-BE49-F238E27FC236}">
              <a16:creationId xmlns:a16="http://schemas.microsoft.com/office/drawing/2014/main" id="{FE72BBF7-A9A6-47C5-87E6-01DA7E989831}"/>
            </a:ext>
          </a:extLst>
        </xdr:cNvPr>
        <xdr:cNvSpPr txBox="1"/>
      </xdr:nvSpPr>
      <xdr:spPr>
        <a:xfrm>
          <a:off x="485775" y="7322344"/>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19</xdr:row>
      <xdr:rowOff>0</xdr:rowOff>
    </xdr:from>
    <xdr:ext cx="184731" cy="254557"/>
    <xdr:sp macro="" textlink="">
      <xdr:nvSpPr>
        <xdr:cNvPr id="24" name="TextBox 23">
          <a:extLst>
            <a:ext uri="{FF2B5EF4-FFF2-40B4-BE49-F238E27FC236}">
              <a16:creationId xmlns:a16="http://schemas.microsoft.com/office/drawing/2014/main" id="{FDA22ECF-F8F0-4266-9225-BE84E70A8731}"/>
            </a:ext>
          </a:extLst>
        </xdr:cNvPr>
        <xdr:cNvSpPr txBox="1"/>
      </xdr:nvSpPr>
      <xdr:spPr>
        <a:xfrm>
          <a:off x="485775" y="7322344"/>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19</xdr:row>
      <xdr:rowOff>0</xdr:rowOff>
    </xdr:from>
    <xdr:ext cx="184731" cy="254557"/>
    <xdr:sp macro="" textlink="">
      <xdr:nvSpPr>
        <xdr:cNvPr id="25" name="TextBox 24">
          <a:extLst>
            <a:ext uri="{FF2B5EF4-FFF2-40B4-BE49-F238E27FC236}">
              <a16:creationId xmlns:a16="http://schemas.microsoft.com/office/drawing/2014/main" id="{4DCA67F2-3525-409A-8C77-60F14DD6DD03}"/>
            </a:ext>
          </a:extLst>
        </xdr:cNvPr>
        <xdr:cNvSpPr txBox="1"/>
      </xdr:nvSpPr>
      <xdr:spPr>
        <a:xfrm>
          <a:off x="485775" y="7322344"/>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19</xdr:row>
      <xdr:rowOff>0</xdr:rowOff>
    </xdr:from>
    <xdr:ext cx="184731" cy="254557"/>
    <xdr:sp macro="" textlink="">
      <xdr:nvSpPr>
        <xdr:cNvPr id="26" name="TextBox 25">
          <a:extLst>
            <a:ext uri="{FF2B5EF4-FFF2-40B4-BE49-F238E27FC236}">
              <a16:creationId xmlns:a16="http://schemas.microsoft.com/office/drawing/2014/main" id="{9DC104AE-6BCC-41E0-8B44-1BD47CEDC921}"/>
            </a:ext>
          </a:extLst>
        </xdr:cNvPr>
        <xdr:cNvSpPr txBox="1"/>
      </xdr:nvSpPr>
      <xdr:spPr>
        <a:xfrm>
          <a:off x="485775" y="7322344"/>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34</xdr:row>
      <xdr:rowOff>0</xdr:rowOff>
    </xdr:from>
    <xdr:ext cx="184731" cy="254557"/>
    <xdr:sp macro="" textlink="">
      <xdr:nvSpPr>
        <xdr:cNvPr id="4" name="TextBox 3">
          <a:extLst>
            <a:ext uri="{FF2B5EF4-FFF2-40B4-BE49-F238E27FC236}">
              <a16:creationId xmlns:a16="http://schemas.microsoft.com/office/drawing/2014/main" id="{474CDBB1-F9FF-4305-A789-C4A589B64E90}"/>
            </a:ext>
          </a:extLst>
        </xdr:cNvPr>
        <xdr:cNvSpPr txBox="1"/>
      </xdr:nvSpPr>
      <xdr:spPr>
        <a:xfrm>
          <a:off x="485775" y="8024813"/>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34</xdr:row>
      <xdr:rowOff>0</xdr:rowOff>
    </xdr:from>
    <xdr:ext cx="184731" cy="254557"/>
    <xdr:sp macro="" textlink="">
      <xdr:nvSpPr>
        <xdr:cNvPr id="27" name="TextBox 26">
          <a:extLst>
            <a:ext uri="{FF2B5EF4-FFF2-40B4-BE49-F238E27FC236}">
              <a16:creationId xmlns:a16="http://schemas.microsoft.com/office/drawing/2014/main" id="{773BC4B2-741B-4907-A380-78006578903D}"/>
            </a:ext>
          </a:extLst>
        </xdr:cNvPr>
        <xdr:cNvSpPr txBox="1"/>
      </xdr:nvSpPr>
      <xdr:spPr>
        <a:xfrm>
          <a:off x="485775" y="8024813"/>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34</xdr:row>
      <xdr:rowOff>0</xdr:rowOff>
    </xdr:from>
    <xdr:ext cx="184731" cy="254557"/>
    <xdr:sp macro="" textlink="">
      <xdr:nvSpPr>
        <xdr:cNvPr id="28" name="TextBox 27">
          <a:extLst>
            <a:ext uri="{FF2B5EF4-FFF2-40B4-BE49-F238E27FC236}">
              <a16:creationId xmlns:a16="http://schemas.microsoft.com/office/drawing/2014/main" id="{9435BD80-5902-4AC9-9B55-B3CE99405348}"/>
            </a:ext>
          </a:extLst>
        </xdr:cNvPr>
        <xdr:cNvSpPr txBox="1"/>
      </xdr:nvSpPr>
      <xdr:spPr>
        <a:xfrm>
          <a:off x="485775" y="8024813"/>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34</xdr:row>
      <xdr:rowOff>0</xdr:rowOff>
    </xdr:from>
    <xdr:ext cx="184731" cy="254557"/>
    <xdr:sp macro="" textlink="">
      <xdr:nvSpPr>
        <xdr:cNvPr id="29" name="TextBox 28">
          <a:extLst>
            <a:ext uri="{FF2B5EF4-FFF2-40B4-BE49-F238E27FC236}">
              <a16:creationId xmlns:a16="http://schemas.microsoft.com/office/drawing/2014/main" id="{BCA902C1-A8EC-459C-88B7-582F80D3FFB8}"/>
            </a:ext>
          </a:extLst>
        </xdr:cNvPr>
        <xdr:cNvSpPr txBox="1"/>
      </xdr:nvSpPr>
      <xdr:spPr>
        <a:xfrm>
          <a:off x="485775" y="8024813"/>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34</xdr:row>
      <xdr:rowOff>0</xdr:rowOff>
    </xdr:from>
    <xdr:ext cx="184731" cy="254557"/>
    <xdr:sp macro="" textlink="">
      <xdr:nvSpPr>
        <xdr:cNvPr id="30" name="TextBox 29">
          <a:extLst>
            <a:ext uri="{FF2B5EF4-FFF2-40B4-BE49-F238E27FC236}">
              <a16:creationId xmlns:a16="http://schemas.microsoft.com/office/drawing/2014/main" id="{BA1780E2-060A-4347-9EEF-70D0F3B0CDDF}"/>
            </a:ext>
          </a:extLst>
        </xdr:cNvPr>
        <xdr:cNvSpPr txBox="1"/>
      </xdr:nvSpPr>
      <xdr:spPr>
        <a:xfrm>
          <a:off x="485775" y="8024813"/>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34</xdr:row>
      <xdr:rowOff>0</xdr:rowOff>
    </xdr:from>
    <xdr:ext cx="184731" cy="254557"/>
    <xdr:sp macro="" textlink="">
      <xdr:nvSpPr>
        <xdr:cNvPr id="31" name="TextBox 30">
          <a:extLst>
            <a:ext uri="{FF2B5EF4-FFF2-40B4-BE49-F238E27FC236}">
              <a16:creationId xmlns:a16="http://schemas.microsoft.com/office/drawing/2014/main" id="{5E6C854B-E60A-4D15-9FC2-27FF2A3DDE28}"/>
            </a:ext>
          </a:extLst>
        </xdr:cNvPr>
        <xdr:cNvSpPr txBox="1"/>
      </xdr:nvSpPr>
      <xdr:spPr>
        <a:xfrm>
          <a:off x="485775" y="8024813"/>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9525</xdr:colOff>
      <xdr:row>20</xdr:row>
      <xdr:rowOff>0</xdr:rowOff>
    </xdr:from>
    <xdr:ext cx="184731" cy="254557"/>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485775" y="45053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4</xdr:col>
      <xdr:colOff>9525</xdr:colOff>
      <xdr:row>20</xdr:row>
      <xdr:rowOff>0</xdr:rowOff>
    </xdr:from>
    <xdr:ext cx="184731" cy="254557"/>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6515100" y="45053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5</xdr:col>
      <xdr:colOff>0</xdr:colOff>
      <xdr:row>20</xdr:row>
      <xdr:rowOff>0</xdr:rowOff>
    </xdr:from>
    <xdr:ext cx="184731" cy="254557"/>
    <xdr:sp macro="" textlink="">
      <xdr:nvSpPr>
        <xdr:cNvPr id="4" name="TextBox 3">
          <a:extLst>
            <a:ext uri="{FF2B5EF4-FFF2-40B4-BE49-F238E27FC236}">
              <a16:creationId xmlns:a16="http://schemas.microsoft.com/office/drawing/2014/main" id="{00000000-0008-0000-0C00-000004000000}"/>
            </a:ext>
          </a:extLst>
        </xdr:cNvPr>
        <xdr:cNvSpPr txBox="1"/>
      </xdr:nvSpPr>
      <xdr:spPr>
        <a:xfrm>
          <a:off x="7705725" y="4505325"/>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oneCellAnchor>
    <xdr:from>
      <xdr:col>3</xdr:col>
      <xdr:colOff>9525</xdr:colOff>
      <xdr:row>20</xdr:row>
      <xdr:rowOff>0</xdr:rowOff>
    </xdr:from>
    <xdr:ext cx="184731" cy="254557"/>
    <xdr:sp macro="" textlink="">
      <xdr:nvSpPr>
        <xdr:cNvPr id="5" name="TextBox 4">
          <a:extLst>
            <a:ext uri="{FF2B5EF4-FFF2-40B4-BE49-F238E27FC236}">
              <a16:creationId xmlns:a16="http://schemas.microsoft.com/office/drawing/2014/main" id="{00000000-0008-0000-0C00-000005000000}"/>
            </a:ext>
          </a:extLst>
        </xdr:cNvPr>
        <xdr:cNvSpPr txBox="1"/>
      </xdr:nvSpPr>
      <xdr:spPr>
        <a:xfrm>
          <a:off x="485775" y="3943350"/>
          <a:ext cx="18473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b="1" u="sng">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tariogov-my.sharepoint.com/personal/hassan_parvin_ontario_ca/Documents/Desktop/Template/2021%20Q2%20Template.xlsm"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ontariogov-my.sharepoint.com/Funding%20&amp;%20Oversight%20Unit/Funding/Public%20Health%20Units/Program-Based%20Grants/2021/Quarterly%20Standards%20Activity%20Reports/Q4/2021%20Q4%20COVID%20Expense%20Form/2021%20Q4%20COVID-19%20Expense%20Form%20Template.xlsx?98E41A2D" TargetMode="External"/><Relationship Id="rId1" Type="http://schemas.openxmlformats.org/officeDocument/2006/relationships/externalLinkPath" Target="file:///\\98E41A2D\2021%20Q4%20COVID-19%20Expense%20Form%20Templat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oh\mohshare\Users\ParvinHa\Desktop\2019%20APS\2019%20ASP%20Template%202018-09-25.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oh\mohshare\ProgramFundingMgmt\Operational%20Records\Program-Based%20Grants\2016\Quarterly%20Financial%20Reports\3rd%20Quarter\Archive\2016%20Q3%20Template%202016-12-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Funding%20&amp;%20Oversight%20Unit\Funding\PHUs\Program-Based%20Grants\2017\Quarterly%20Financial%20Reports\3rd%20Quarter\Template\2017%20Q3%20Template_2017-11-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tariogov-my.sharepoint.com/Funding%20&amp;%20Oversight%20Unit/Funding/Public%20Health%20Units/Program-Based%20Grants/2022/Quarterly%20Standards%20Activity%20Reports/Q2/Template/2022%20Q2%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ver"/>
      <sheetName val="2- Instructions"/>
      <sheetName val="3.0 COVID-19 Expense Form"/>
      <sheetName val="3.1 Base Funding"/>
      <sheetName val="3.2 One-Time Funding"/>
      <sheetName val="3.3 Summary by Funding Source"/>
      <sheetName val="3.4 Variance Explanation"/>
      <sheetName val="4- Program Data (2019)"/>
      <sheetName val="5- Risk Management"/>
      <sheetName val="6- Vaccines"/>
      <sheetName val="7- Certification"/>
      <sheetName val="Info"/>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ver"/>
      <sheetName val="2. Instructions"/>
      <sheetName val="3a. COVID-19 Summary"/>
      <sheetName val="3b. COVID-19 General Program"/>
      <sheetName val="3c. COVID-19 Vaccine Program"/>
      <sheetName val="Sheet1"/>
      <sheetName val="3d.COVID-19 Staffing Allocation"/>
      <sheetName val="4.1 Partnership"/>
      <sheetName val="4.2 Partnership"/>
      <sheetName val="4.3 Partnership"/>
      <sheetName val="4.4 Partnership"/>
      <sheetName val="4.5 Partnership"/>
      <sheetName val="4.6 Partnership"/>
      <sheetName val="4.7 Partnership"/>
      <sheetName val="4.8 Partnership"/>
      <sheetName val="4.9 Partnership"/>
      <sheetName val="4.10 Partnership"/>
      <sheetName val="5. Certifica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ual"/>
      <sheetName val="Cover"/>
      <sheetName val="Introduction and Instructions"/>
      <sheetName val="Structure"/>
      <sheetName val="Community Assessment"/>
      <sheetName val="Foundational Standards"/>
      <sheetName val="CDP"/>
      <sheetName val="Food Safety"/>
      <sheetName val="Healthy Environments"/>
      <sheetName val="Healthy Growth Develop"/>
      <sheetName val="Immunization"/>
      <sheetName val="ICDP"/>
      <sheetName val="Safe Water"/>
      <sheetName val="School Health"/>
      <sheetName val="SUIP"/>
      <sheetName val="Staff Alloc to Programs"/>
      <sheetName val="MOH &amp; Administrative Staff"/>
      <sheetName val="Alloc Expenditures"/>
      <sheetName val="Overall Budget Summary"/>
      <sheetName val="Data"/>
      <sheetName val="Base Funding Requests"/>
      <sheetName val="One-Time Funding Requests"/>
      <sheetName val="Overall Funding Summary"/>
      <sheetName val="BOH Membership"/>
      <sheetName val="Contacts &amp; Certification"/>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3"/>
      <sheetName val="Mandatory Programs"/>
      <sheetName val="HSO"/>
      <sheetName val="MOH-AMOH Compensation"/>
    </sheetNames>
    <sheetDataSet>
      <sheetData sheetId="0"/>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3"/>
      <sheetName val="Mandatory Programs"/>
      <sheetName val="HSO"/>
      <sheetName val="Mandatory_Program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ver"/>
      <sheetName val="2- Instructions"/>
      <sheetName val="COVID-Gen"/>
      <sheetName val="COVID-Vacc"/>
      <sheetName val="3.1 Base Funding"/>
      <sheetName val="3.2 One-Time Funding"/>
      <sheetName val="3.3 Summary by Funding Source"/>
      <sheetName val="3.4 Variance Explanation"/>
      <sheetName val="4- Program Data (2020)"/>
      <sheetName val="4- Program Data (2021)"/>
      <sheetName val="5- Risk Management"/>
      <sheetName val="6- Vaccines"/>
      <sheetName val="7- Certification"/>
      <sheetName val="Mun Cont Over 30%"/>
      <sheetName val="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Grecian holiday ">
      <a:dk1>
        <a:sysClr val="windowText" lastClr="000000"/>
      </a:dk1>
      <a:lt1>
        <a:sysClr val="window" lastClr="FFFFFF"/>
      </a:lt1>
      <a:dk2>
        <a:srgbClr val="1F497D"/>
      </a:dk2>
      <a:lt2>
        <a:srgbClr val="EEECE1"/>
      </a:lt2>
      <a:accent1>
        <a:srgbClr val="2988BC"/>
      </a:accent1>
      <a:accent2>
        <a:srgbClr val="2F496E"/>
      </a:accent2>
      <a:accent3>
        <a:srgbClr val="F4EADE"/>
      </a:accent3>
      <a:accent4>
        <a:srgbClr val="ED8C72"/>
      </a:accent4>
      <a:accent5>
        <a:srgbClr val="000000"/>
      </a:accent5>
      <a:accent6>
        <a:srgbClr val="8A8A8A"/>
      </a:accent6>
      <a:hlink>
        <a:srgbClr val="0096D2"/>
      </a:hlink>
      <a:folHlink>
        <a:srgbClr val="00578B"/>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pageSetUpPr autoPageBreaks="0"/>
  </sheetPr>
  <dimension ref="A1:BY82"/>
  <sheetViews>
    <sheetView showGridLines="0" showRowColHeaders="0" topLeftCell="A24" zoomScale="90" zoomScaleNormal="90" zoomScaleSheetLayoutView="130" workbookViewId="0">
      <selection activeCell="D24" sqref="D24"/>
    </sheetView>
  </sheetViews>
  <sheetFormatPr defaultColWidth="9.140625" defaultRowHeight="12.75" x14ac:dyDescent="0.2"/>
  <cols>
    <col min="1" max="1" width="2.7109375" style="43" customWidth="1"/>
    <col min="2" max="2" width="1.42578125" style="43" customWidth="1"/>
    <col min="3" max="3" width="2.7109375" style="43" customWidth="1"/>
    <col min="4" max="4" width="124.42578125" style="42" customWidth="1"/>
    <col min="5" max="5" width="2.7109375" style="43" customWidth="1"/>
    <col min="6" max="7" width="1.42578125" style="43" customWidth="1"/>
    <col min="8" max="16384" width="9.140625" style="43"/>
  </cols>
  <sheetData>
    <row r="1" spans="1:77" s="10" customFormat="1" ht="15" customHeight="1" thickBot="1" x14ac:dyDescent="0.25"/>
    <row r="2" spans="1:77" s="10" customFormat="1" ht="7.5" customHeight="1" x14ac:dyDescent="0.2">
      <c r="B2" s="11"/>
      <c r="C2" s="12"/>
      <c r="D2" s="12"/>
      <c r="E2" s="12"/>
      <c r="F2" s="13"/>
    </row>
    <row r="3" spans="1:77" s="10" customFormat="1" ht="15" customHeight="1" x14ac:dyDescent="0.2">
      <c r="B3" s="14"/>
      <c r="C3" s="15"/>
      <c r="D3" s="16"/>
      <c r="E3" s="17"/>
      <c r="F3" s="18"/>
      <c r="G3" s="19"/>
    </row>
    <row r="4" spans="1:77" s="141" customFormat="1" ht="69" customHeight="1" x14ac:dyDescent="0.2">
      <c r="A4" s="74"/>
      <c r="B4" s="137"/>
      <c r="C4" s="138"/>
      <c r="D4" s="139" t="s">
        <v>0</v>
      </c>
      <c r="E4" s="140"/>
      <c r="F4" s="18"/>
      <c r="G4" s="19"/>
      <c r="H4" s="10"/>
      <c r="I4" s="10"/>
      <c r="J4" s="10"/>
      <c r="K4" s="10"/>
      <c r="L4" s="10"/>
      <c r="M4" s="10"/>
      <c r="N4" s="10"/>
      <c r="O4" s="10"/>
      <c r="P4" s="10"/>
      <c r="Q4" s="10"/>
      <c r="R4" s="10"/>
      <c r="S4" s="10"/>
      <c r="T4" s="10"/>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row>
    <row r="5" spans="1:77" s="141" customFormat="1" ht="6.75" customHeight="1" thickBot="1" x14ac:dyDescent="0.3">
      <c r="A5" s="75"/>
      <c r="B5" s="137"/>
      <c r="C5" s="142"/>
      <c r="D5" s="143"/>
      <c r="E5" s="144"/>
      <c r="F5" s="18"/>
      <c r="G5" s="19"/>
      <c r="H5" s="10"/>
      <c r="I5" s="10"/>
      <c r="J5" s="10"/>
      <c r="K5" s="10"/>
      <c r="L5" s="10"/>
      <c r="M5" s="10"/>
      <c r="N5" s="10"/>
      <c r="O5" s="10"/>
      <c r="P5" s="10"/>
      <c r="Q5" s="10"/>
      <c r="R5" s="10"/>
      <c r="S5" s="10"/>
      <c r="T5" s="10"/>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row>
    <row r="6" spans="1:77" s="141" customFormat="1" ht="16.5" thickTop="1" x14ac:dyDescent="0.25">
      <c r="A6" s="75"/>
      <c r="B6" s="137"/>
      <c r="C6" s="145"/>
      <c r="D6" s="146"/>
      <c r="E6" s="147"/>
      <c r="F6" s="18"/>
      <c r="G6" s="19"/>
      <c r="H6" s="10"/>
      <c r="I6" s="10"/>
      <c r="J6" s="10"/>
      <c r="K6" s="10"/>
      <c r="L6" s="10"/>
      <c r="M6" s="10"/>
      <c r="N6" s="10"/>
      <c r="O6" s="10"/>
      <c r="P6" s="10"/>
      <c r="Q6" s="10"/>
      <c r="R6" s="10"/>
      <c r="S6" s="10"/>
      <c r="T6" s="10"/>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row>
    <row r="7" spans="1:77" s="141" customFormat="1" ht="7.5" customHeight="1" x14ac:dyDescent="0.2">
      <c r="A7" s="74"/>
      <c r="B7" s="137"/>
      <c r="C7" s="148"/>
      <c r="D7" s="149"/>
      <c r="E7" s="150"/>
      <c r="F7" s="18"/>
      <c r="G7" s="19"/>
      <c r="H7" s="10"/>
      <c r="I7" s="10"/>
      <c r="J7" s="10"/>
      <c r="K7" s="10"/>
      <c r="L7" s="10"/>
      <c r="M7" s="10"/>
      <c r="N7" s="10"/>
      <c r="O7" s="10"/>
      <c r="P7" s="10"/>
      <c r="Q7" s="10"/>
      <c r="R7" s="10"/>
      <c r="S7" s="10"/>
      <c r="T7" s="10"/>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row>
    <row r="8" spans="1:77" s="23" customFormat="1" ht="20.100000000000001" customHeight="1" x14ac:dyDescent="0.25">
      <c r="A8" s="24"/>
      <c r="B8" s="25"/>
      <c r="C8" s="26"/>
      <c r="D8" s="355"/>
      <c r="E8" s="21"/>
      <c r="F8" s="18"/>
      <c r="G8" s="70"/>
    </row>
    <row r="9" spans="1:77" s="23" customFormat="1" ht="20.100000000000001" customHeight="1" x14ac:dyDescent="0.25">
      <c r="A9" s="24"/>
      <c r="B9" s="25"/>
      <c r="C9" s="26"/>
      <c r="D9" s="356"/>
      <c r="E9" s="21"/>
      <c r="F9" s="18"/>
      <c r="G9" s="70"/>
    </row>
    <row r="10" spans="1:77" s="23" customFormat="1" ht="20.100000000000001" customHeight="1" x14ac:dyDescent="0.25">
      <c r="A10" s="24"/>
      <c r="B10" s="25"/>
      <c r="C10" s="26"/>
      <c r="D10" s="356"/>
      <c r="E10" s="76"/>
      <c r="F10" s="27"/>
      <c r="G10" s="70"/>
    </row>
    <row r="11" spans="1:77" s="23" customFormat="1" ht="20.100000000000001" customHeight="1" x14ac:dyDescent="0.25">
      <c r="A11" s="24"/>
      <c r="B11" s="25"/>
      <c r="C11" s="26"/>
      <c r="D11" s="356"/>
      <c r="E11" s="76"/>
      <c r="F11" s="27"/>
      <c r="G11" s="70"/>
    </row>
    <row r="12" spans="1:77" s="23" customFormat="1" ht="20.100000000000001" customHeight="1" x14ac:dyDescent="0.25">
      <c r="A12" s="10"/>
      <c r="B12" s="14"/>
      <c r="C12" s="20"/>
      <c r="D12" s="356"/>
      <c r="E12" s="76"/>
      <c r="F12" s="27"/>
      <c r="G12" s="70"/>
    </row>
    <row r="13" spans="1:77" s="23" customFormat="1" ht="20.100000000000001" customHeight="1" x14ac:dyDescent="0.25">
      <c r="A13" s="10"/>
      <c r="B13" s="14"/>
      <c r="C13" s="20"/>
      <c r="D13" s="99"/>
      <c r="E13" s="21"/>
      <c r="F13" s="18"/>
      <c r="G13" s="70"/>
    </row>
    <row r="14" spans="1:77" s="23" customFormat="1" ht="20.100000000000001" customHeight="1" x14ac:dyDescent="0.25">
      <c r="A14" s="24"/>
      <c r="B14" s="25"/>
      <c r="C14" s="26"/>
      <c r="D14" s="315"/>
      <c r="E14" s="21"/>
      <c r="F14" s="18"/>
      <c r="G14" s="70"/>
    </row>
    <row r="15" spans="1:77" s="23" customFormat="1" ht="20.100000000000001" customHeight="1" x14ac:dyDescent="0.25">
      <c r="A15" s="10"/>
      <c r="B15" s="14"/>
      <c r="C15" s="20"/>
      <c r="D15" s="28"/>
      <c r="E15" s="21"/>
      <c r="F15" s="18"/>
      <c r="G15" s="71"/>
    </row>
    <row r="16" spans="1:77" s="23" customFormat="1" ht="20.100000000000001" customHeight="1" x14ac:dyDescent="0.25">
      <c r="A16" s="10"/>
      <c r="B16" s="14"/>
      <c r="C16" s="20"/>
      <c r="D16" s="316"/>
      <c r="E16" s="21"/>
      <c r="F16" s="18"/>
      <c r="G16" s="70"/>
    </row>
    <row r="17" spans="1:7" s="23" customFormat="1" ht="20.100000000000001" customHeight="1" x14ac:dyDescent="0.25">
      <c r="A17" s="24"/>
      <c r="B17" s="25"/>
      <c r="C17" s="26"/>
      <c r="D17" s="151"/>
      <c r="E17" s="76"/>
      <c r="F17" s="27"/>
      <c r="G17" s="70"/>
    </row>
    <row r="18" spans="1:7" s="23" customFormat="1" ht="20.100000000000001" customHeight="1" x14ac:dyDescent="0.25">
      <c r="A18" s="10"/>
      <c r="B18" s="14"/>
      <c r="C18" s="20"/>
      <c r="D18" s="357"/>
      <c r="E18" s="21"/>
      <c r="F18" s="18"/>
      <c r="G18" s="70"/>
    </row>
    <row r="19" spans="1:7" s="23" customFormat="1" ht="20.100000000000001" customHeight="1" x14ac:dyDescent="0.25">
      <c r="A19" s="24"/>
      <c r="B19" s="25"/>
      <c r="C19" s="26"/>
      <c r="D19" s="315"/>
      <c r="E19" s="21"/>
      <c r="F19" s="18"/>
      <c r="G19" s="70"/>
    </row>
    <row r="20" spans="1:7" s="23" customFormat="1" ht="42" customHeight="1" x14ac:dyDescent="0.25">
      <c r="A20" s="10"/>
      <c r="B20" s="14"/>
      <c r="C20" s="20"/>
      <c r="D20" s="152"/>
      <c r="E20" s="76"/>
      <c r="F20" s="27"/>
      <c r="G20" s="70"/>
    </row>
    <row r="21" spans="1:7" s="23" customFormat="1" ht="33.75" x14ac:dyDescent="0.25">
      <c r="A21" s="24"/>
      <c r="B21" s="25"/>
      <c r="C21" s="26"/>
      <c r="D21" s="153" t="s">
        <v>1</v>
      </c>
      <c r="E21" s="21"/>
      <c r="F21" s="18"/>
      <c r="G21" s="70"/>
    </row>
    <row r="22" spans="1:7" s="23" customFormat="1" ht="66.75" customHeight="1" x14ac:dyDescent="0.25">
      <c r="A22" s="24"/>
      <c r="B22" s="25"/>
      <c r="C22" s="26"/>
      <c r="D22" s="154" t="s">
        <v>2</v>
      </c>
      <c r="E22" s="21"/>
      <c r="F22" s="18"/>
      <c r="G22" s="70"/>
    </row>
    <row r="23" spans="1:7" s="23" customFormat="1" ht="40.5" customHeight="1" x14ac:dyDescent="0.25">
      <c r="A23" s="10"/>
      <c r="B23" s="14"/>
      <c r="C23" s="20"/>
      <c r="D23" s="155" t="s">
        <v>3</v>
      </c>
      <c r="E23" s="21"/>
      <c r="F23" s="18"/>
      <c r="G23" s="70"/>
    </row>
    <row r="24" spans="1:7" s="23" customFormat="1" ht="100.15" customHeight="1" x14ac:dyDescent="0.25">
      <c r="A24" s="10"/>
      <c r="B24" s="14"/>
      <c r="C24" s="20"/>
      <c r="D24" s="155" t="s">
        <v>4</v>
      </c>
      <c r="E24" s="76"/>
      <c r="F24" s="27"/>
      <c r="G24" s="70"/>
    </row>
    <row r="25" spans="1:7" s="23" customFormat="1" ht="20.100000000000001" customHeight="1" x14ac:dyDescent="0.25">
      <c r="A25" s="10"/>
      <c r="B25" s="25"/>
      <c r="C25" s="26"/>
      <c r="D25" s="356"/>
      <c r="E25" s="21"/>
      <c r="F25" s="18"/>
      <c r="G25" s="70"/>
    </row>
    <row r="26" spans="1:7" s="23" customFormat="1" ht="20.100000000000001" customHeight="1" x14ac:dyDescent="0.25">
      <c r="A26" s="24"/>
      <c r="B26" s="25"/>
      <c r="C26" s="26"/>
      <c r="D26" s="356"/>
      <c r="E26" s="21"/>
      <c r="F26" s="18"/>
      <c r="G26" s="70"/>
    </row>
    <row r="27" spans="1:7" s="23" customFormat="1" ht="20.100000000000001" customHeight="1" x14ac:dyDescent="0.25">
      <c r="A27" s="24"/>
      <c r="B27" s="25"/>
      <c r="C27" s="26"/>
      <c r="D27" s="356"/>
      <c r="E27" s="76"/>
      <c r="F27" s="27"/>
      <c r="G27" s="70"/>
    </row>
    <row r="28" spans="1:7" s="23" customFormat="1" ht="20.100000000000001" customHeight="1" x14ac:dyDescent="0.25">
      <c r="A28" s="24"/>
      <c r="B28" s="25"/>
      <c r="C28" s="26"/>
      <c r="D28" s="356"/>
      <c r="E28" s="76"/>
      <c r="F28" s="27"/>
      <c r="G28" s="70"/>
    </row>
    <row r="29" spans="1:7" s="23" customFormat="1" ht="20.100000000000001" customHeight="1" x14ac:dyDescent="0.25">
      <c r="A29" s="10"/>
      <c r="B29" s="14"/>
      <c r="C29" s="20"/>
      <c r="D29" s="356"/>
      <c r="E29" s="76"/>
      <c r="F29" s="27"/>
      <c r="G29" s="70"/>
    </row>
    <row r="30" spans="1:7" s="23" customFormat="1" ht="20.100000000000001" customHeight="1" x14ac:dyDescent="0.25">
      <c r="A30" s="10"/>
      <c r="B30" s="14"/>
      <c r="C30" s="20"/>
      <c r="D30" s="99"/>
      <c r="E30" s="21"/>
      <c r="F30" s="18"/>
      <c r="G30" s="70"/>
    </row>
    <row r="31" spans="1:7" s="23" customFormat="1" ht="20.100000000000001" customHeight="1" x14ac:dyDescent="0.25">
      <c r="A31" s="24"/>
      <c r="B31" s="25"/>
      <c r="C31" s="26"/>
      <c r="D31" s="315"/>
      <c r="E31" s="21"/>
      <c r="F31" s="18"/>
      <c r="G31" s="70"/>
    </row>
    <row r="32" spans="1:7" s="23" customFormat="1" ht="20.100000000000001" customHeight="1" x14ac:dyDescent="0.25">
      <c r="A32" s="24"/>
      <c r="B32" s="25"/>
      <c r="C32" s="26"/>
      <c r="D32" s="151"/>
      <c r="E32" s="76"/>
      <c r="F32" s="27"/>
      <c r="G32" s="70"/>
    </row>
    <row r="33" spans="1:77" s="23" customFormat="1" ht="20.100000000000001" customHeight="1" x14ac:dyDescent="0.25">
      <c r="A33" s="10"/>
      <c r="B33" s="14"/>
      <c r="C33" s="20"/>
      <c r="D33" s="315"/>
      <c r="E33" s="21"/>
      <c r="F33" s="18"/>
      <c r="G33" s="70"/>
    </row>
    <row r="34" spans="1:77" s="23" customFormat="1" ht="20.100000000000001" customHeight="1" x14ac:dyDescent="0.25">
      <c r="A34" s="24"/>
      <c r="B34" s="25"/>
      <c r="C34" s="26"/>
      <c r="D34" s="315"/>
      <c r="E34" s="21"/>
      <c r="F34" s="18"/>
      <c r="G34" s="70"/>
    </row>
    <row r="35" spans="1:77" s="23" customFormat="1" ht="20.100000000000001" customHeight="1" x14ac:dyDescent="0.25">
      <c r="A35" s="10"/>
      <c r="B35" s="14"/>
      <c r="C35" s="20"/>
      <c r="D35" s="315"/>
      <c r="E35" s="76"/>
      <c r="F35" s="27"/>
      <c r="G35" s="70"/>
    </row>
    <row r="36" spans="1:77" s="23" customFormat="1" ht="20.100000000000001" customHeight="1" x14ac:dyDescent="0.25">
      <c r="A36" s="24"/>
      <c r="B36" s="25"/>
      <c r="C36" s="26"/>
      <c r="D36" s="156"/>
      <c r="E36" s="21"/>
      <c r="F36" s="18"/>
      <c r="G36" s="70"/>
    </row>
    <row r="37" spans="1:77" s="23" customFormat="1" ht="20.100000000000001" customHeight="1" x14ac:dyDescent="0.25">
      <c r="A37" s="10"/>
      <c r="B37" s="14"/>
      <c r="C37" s="20"/>
      <c r="D37" s="356"/>
      <c r="E37" s="21"/>
      <c r="F37" s="18"/>
      <c r="G37" s="70"/>
    </row>
    <row r="38" spans="1:77" s="23" customFormat="1" ht="20.100000000000001" customHeight="1" x14ac:dyDescent="0.25">
      <c r="A38" s="24"/>
      <c r="B38" s="25"/>
      <c r="C38" s="26"/>
      <c r="D38" s="99"/>
      <c r="E38" s="76"/>
      <c r="F38" s="27"/>
      <c r="G38" s="71"/>
    </row>
    <row r="39" spans="1:77" s="23" customFormat="1" ht="20.100000000000001" customHeight="1" x14ac:dyDescent="0.25">
      <c r="A39" s="10"/>
      <c r="B39" s="14"/>
      <c r="C39" s="20"/>
      <c r="D39" s="156"/>
      <c r="E39" s="21"/>
      <c r="F39" s="18"/>
      <c r="G39" s="70"/>
    </row>
    <row r="40" spans="1:77" s="23" customFormat="1" ht="20.100000000000001" customHeight="1" x14ac:dyDescent="0.25">
      <c r="A40" s="24"/>
      <c r="B40" s="25"/>
      <c r="C40" s="26"/>
      <c r="D40" s="356"/>
      <c r="E40" s="21"/>
      <c r="F40" s="18"/>
      <c r="G40" s="70"/>
    </row>
    <row r="41" spans="1:77" s="23" customFormat="1" ht="20.100000000000001" customHeight="1" x14ac:dyDescent="0.25">
      <c r="A41" s="10"/>
      <c r="B41" s="14"/>
      <c r="C41" s="20"/>
      <c r="D41" s="99"/>
      <c r="E41" s="76"/>
      <c r="F41" s="27"/>
      <c r="G41" s="71"/>
    </row>
    <row r="42" spans="1:77" s="23" customFormat="1" ht="20.100000000000001" customHeight="1" x14ac:dyDescent="0.25">
      <c r="A42" s="24"/>
      <c r="B42" s="25"/>
      <c r="C42" s="26"/>
      <c r="D42" s="99"/>
      <c r="E42" s="21"/>
      <c r="F42" s="18"/>
      <c r="G42" s="71"/>
    </row>
    <row r="43" spans="1:77" s="23" customFormat="1" ht="20.100000000000001" customHeight="1" x14ac:dyDescent="0.25">
      <c r="A43" s="24"/>
      <c r="B43" s="25"/>
      <c r="C43" s="26"/>
      <c r="D43" s="99"/>
      <c r="E43" s="21"/>
      <c r="F43" s="18"/>
      <c r="G43" s="71"/>
    </row>
    <row r="44" spans="1:77" s="23" customFormat="1" ht="20.100000000000001" customHeight="1" x14ac:dyDescent="0.25">
      <c r="A44" s="10"/>
      <c r="B44" s="14"/>
      <c r="C44" s="20"/>
      <c r="D44" s="156"/>
      <c r="E44" s="21"/>
      <c r="F44" s="18"/>
      <c r="G44" s="70"/>
    </row>
    <row r="45" spans="1:77" s="141" customFormat="1" ht="7.5" customHeight="1" x14ac:dyDescent="0.2">
      <c r="A45" s="74"/>
      <c r="B45" s="137"/>
      <c r="C45" s="148"/>
      <c r="D45" s="149"/>
      <c r="E45" s="150"/>
      <c r="F45" s="18"/>
      <c r="G45" s="19"/>
      <c r="H45" s="10"/>
      <c r="I45" s="10"/>
      <c r="J45" s="10"/>
      <c r="K45" s="10"/>
      <c r="L45" s="10"/>
      <c r="M45" s="10"/>
      <c r="N45" s="10"/>
      <c r="O45" s="10"/>
      <c r="P45" s="10"/>
      <c r="Q45" s="10"/>
      <c r="R45" s="10"/>
      <c r="S45" s="10"/>
      <c r="T45" s="10"/>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row>
    <row r="46" spans="1:77" s="32" customFormat="1" ht="15" customHeight="1" x14ac:dyDescent="0.2">
      <c r="B46" s="33"/>
      <c r="C46" s="34"/>
      <c r="D46" s="35"/>
      <c r="E46" s="36"/>
      <c r="F46" s="37"/>
      <c r="G46" s="38"/>
    </row>
    <row r="47" spans="1:77" s="32" customFormat="1" ht="7.5" customHeight="1" thickBot="1" x14ac:dyDescent="0.25">
      <c r="B47" s="39"/>
      <c r="C47" s="40"/>
      <c r="D47" s="40"/>
      <c r="E47" s="40"/>
      <c r="F47" s="41"/>
      <c r="G47" s="38"/>
    </row>
    <row r="48" spans="1:77" s="32" customFormat="1" ht="7.5" customHeight="1" x14ac:dyDescent="0.2">
      <c r="C48" s="38"/>
      <c r="D48" s="38"/>
      <c r="E48" s="38"/>
      <c r="F48" s="38"/>
      <c r="G48" s="38"/>
    </row>
    <row r="49" spans="1:4" s="54" customFormat="1" ht="15" x14ac:dyDescent="0.25">
      <c r="D49" s="72"/>
    </row>
    <row r="50" spans="1:4" s="54" customFormat="1" ht="15" x14ac:dyDescent="0.25">
      <c r="D50" s="72"/>
    </row>
    <row r="51" spans="1:4" s="54" customFormat="1" ht="15" x14ac:dyDescent="0.25">
      <c r="D51" s="72"/>
    </row>
    <row r="52" spans="1:4" s="54" customFormat="1" ht="15" x14ac:dyDescent="0.25">
      <c r="A52" s="56"/>
      <c r="D52" s="72"/>
    </row>
    <row r="53" spans="1:4" s="56" customFormat="1" x14ac:dyDescent="0.2">
      <c r="D53" s="73"/>
    </row>
    <row r="54" spans="1:4" s="56" customFormat="1" x14ac:dyDescent="0.2">
      <c r="D54" s="73"/>
    </row>
    <row r="55" spans="1:4" s="56" customFormat="1" x14ac:dyDescent="0.2">
      <c r="D55" s="73"/>
    </row>
    <row r="56" spans="1:4" s="56" customFormat="1" x14ac:dyDescent="0.2">
      <c r="D56" s="73"/>
    </row>
    <row r="57" spans="1:4" s="56" customFormat="1" x14ac:dyDescent="0.2">
      <c r="D57" s="73"/>
    </row>
    <row r="58" spans="1:4" s="56" customFormat="1" x14ac:dyDescent="0.2">
      <c r="D58" s="73"/>
    </row>
    <row r="59" spans="1:4" s="56" customFormat="1" x14ac:dyDescent="0.2">
      <c r="D59" s="73"/>
    </row>
    <row r="60" spans="1:4" s="56" customFormat="1" x14ac:dyDescent="0.2">
      <c r="D60" s="73"/>
    </row>
    <row r="61" spans="1:4" s="56" customFormat="1" x14ac:dyDescent="0.2">
      <c r="D61" s="73"/>
    </row>
    <row r="62" spans="1:4" s="56" customFormat="1" x14ac:dyDescent="0.2">
      <c r="D62" s="73"/>
    </row>
    <row r="63" spans="1:4" s="56" customFormat="1" x14ac:dyDescent="0.2">
      <c r="D63" s="73"/>
    </row>
    <row r="64" spans="1:4" s="56" customFormat="1" x14ac:dyDescent="0.2">
      <c r="D64" s="73"/>
    </row>
    <row r="65" spans="4:4" s="56" customFormat="1" x14ac:dyDescent="0.2">
      <c r="D65" s="73"/>
    </row>
    <row r="66" spans="4:4" s="56" customFormat="1" x14ac:dyDescent="0.2">
      <c r="D66" s="73"/>
    </row>
    <row r="67" spans="4:4" s="56" customFormat="1" x14ac:dyDescent="0.2">
      <c r="D67" s="73"/>
    </row>
    <row r="68" spans="4:4" s="56" customFormat="1" x14ac:dyDescent="0.2">
      <c r="D68" s="73"/>
    </row>
    <row r="69" spans="4:4" s="56" customFormat="1" x14ac:dyDescent="0.2">
      <c r="D69" s="73"/>
    </row>
    <row r="70" spans="4:4" s="56" customFormat="1" x14ac:dyDescent="0.2">
      <c r="D70" s="73"/>
    </row>
    <row r="71" spans="4:4" s="56" customFormat="1" x14ac:dyDescent="0.2">
      <c r="D71" s="73"/>
    </row>
    <row r="72" spans="4:4" s="56" customFormat="1" x14ac:dyDescent="0.2">
      <c r="D72" s="73"/>
    </row>
    <row r="73" spans="4:4" s="56" customFormat="1" x14ac:dyDescent="0.2">
      <c r="D73" s="73"/>
    </row>
    <row r="74" spans="4:4" s="56" customFormat="1" x14ac:dyDescent="0.2">
      <c r="D74" s="73"/>
    </row>
    <row r="75" spans="4:4" s="56" customFormat="1" x14ac:dyDescent="0.2">
      <c r="D75" s="73"/>
    </row>
    <row r="76" spans="4:4" s="56" customFormat="1" x14ac:dyDescent="0.2">
      <c r="D76" s="73"/>
    </row>
    <row r="77" spans="4:4" s="56" customFormat="1" x14ac:dyDescent="0.2">
      <c r="D77" s="73"/>
    </row>
    <row r="78" spans="4:4" s="56" customFormat="1" x14ac:dyDescent="0.2">
      <c r="D78" s="73"/>
    </row>
    <row r="79" spans="4:4" s="56" customFormat="1" x14ac:dyDescent="0.2">
      <c r="D79" s="73"/>
    </row>
    <row r="80" spans="4:4" s="56" customFormat="1" x14ac:dyDescent="0.2">
      <c r="D80" s="73"/>
    </row>
    <row r="81" spans="1:4" s="56" customFormat="1" x14ac:dyDescent="0.2">
      <c r="A81" s="43"/>
      <c r="D81" s="73"/>
    </row>
    <row r="82" spans="1:4" x14ac:dyDescent="0.2">
      <c r="D82" s="73"/>
    </row>
  </sheetData>
  <sheetProtection algorithmName="SHA-512" hashValue="xZjZQL/KxVvATU/YO+u9HApFjTa+3Rakx0uFdLgcZrJeZwW0r3DIPK2kG05+kqlL4Ft8PCxOMR9hTUxmzGGEgA==" saltValue="1XCOJ5OaOiFGMQnMzzlNFQ==" spinCount="100000" sheet="1" scenarios="1" formatRows="0"/>
  <printOptions horizontalCentered="1"/>
  <pageMargins left="0.51181102362204722" right="0.51181102362204722" top="0.51181102362204722" bottom="0.39370078740157483" header="0" footer="0.31496062992125984"/>
  <pageSetup scale="6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7"/>
    <pageSetUpPr autoPageBreaks="0" fitToPage="1"/>
  </sheetPr>
  <dimension ref="A1:H84"/>
  <sheetViews>
    <sheetView showGridLines="0" showRowColHeaders="0" zoomScaleNormal="100" zoomScaleSheetLayoutView="90" workbookViewId="0">
      <selection activeCell="E9" sqref="E9"/>
    </sheetView>
  </sheetViews>
  <sheetFormatPr defaultColWidth="9.140625" defaultRowHeight="12.75" x14ac:dyDescent="0.2"/>
  <cols>
    <col min="1" max="1" width="2.7109375" style="10" customWidth="1"/>
    <col min="2" max="2" width="1.42578125" style="10" customWidth="1"/>
    <col min="3" max="3" width="2.7109375" style="10" customWidth="1"/>
    <col min="4" max="4" width="24" style="43" customWidth="1"/>
    <col min="5" max="5" width="100.140625" style="43" customWidth="1"/>
    <col min="6" max="6" width="2.7109375" style="10" customWidth="1"/>
    <col min="7" max="8" width="1.42578125" style="10" customWidth="1"/>
    <col min="9" max="16384" width="9.140625" style="43"/>
  </cols>
  <sheetData>
    <row r="1" spans="1:8" s="10" customFormat="1" ht="15" customHeight="1" thickBot="1" x14ac:dyDescent="0.25"/>
    <row r="2" spans="1:8" s="22" customFormat="1" ht="7.5" customHeight="1" x14ac:dyDescent="0.25">
      <c r="A2" s="10"/>
      <c r="B2" s="11"/>
      <c r="C2" s="12"/>
      <c r="D2" s="44"/>
      <c r="E2" s="44"/>
      <c r="F2" s="12"/>
      <c r="G2" s="13"/>
      <c r="H2" s="10"/>
    </row>
    <row r="3" spans="1:8" s="22" customFormat="1" ht="15" customHeight="1" x14ac:dyDescent="0.25">
      <c r="A3" s="10"/>
      <c r="B3" s="14"/>
      <c r="C3" s="15"/>
      <c r="D3" s="45"/>
      <c r="E3" s="45"/>
      <c r="F3" s="17"/>
      <c r="G3" s="18"/>
      <c r="H3" s="19"/>
    </row>
    <row r="4" spans="1:8" s="46" customFormat="1" ht="30" customHeight="1" x14ac:dyDescent="0.2">
      <c r="A4" s="10"/>
      <c r="B4" s="14"/>
      <c r="C4" s="20"/>
      <c r="D4" s="413" t="str">
        <f>'1. Cover'!$D$24</f>
        <v>Board of Health for the Middlesex-London Health Unit</v>
      </c>
      <c r="E4" s="413"/>
      <c r="F4" s="21"/>
      <c r="G4" s="18"/>
      <c r="H4" s="19"/>
    </row>
    <row r="5" spans="1:8" s="46" customFormat="1" ht="69" customHeight="1" x14ac:dyDescent="0.2">
      <c r="A5" s="10"/>
      <c r="B5" s="14"/>
      <c r="C5" s="20"/>
      <c r="D5" s="414" t="str">
        <f>'1. Cover'!D21</f>
        <v>2024 Annual Report and Attestation</v>
      </c>
      <c r="E5" s="414"/>
      <c r="F5" s="21"/>
      <c r="G5" s="18"/>
      <c r="H5" s="19"/>
    </row>
    <row r="6" spans="1:8" s="46" customFormat="1" ht="30" customHeight="1" x14ac:dyDescent="0.2">
      <c r="A6" s="10"/>
      <c r="B6" s="14"/>
      <c r="C6" s="20"/>
      <c r="D6" s="77" t="s">
        <v>381</v>
      </c>
      <c r="E6" s="77"/>
      <c r="F6" s="21"/>
      <c r="G6" s="18"/>
      <c r="H6" s="19"/>
    </row>
    <row r="7" spans="1:8" s="46" customFormat="1" ht="7.5" customHeight="1" x14ac:dyDescent="0.2">
      <c r="A7" s="10"/>
      <c r="B7" s="14"/>
      <c r="C7" s="20"/>
      <c r="D7" s="47"/>
      <c r="E7" s="47"/>
      <c r="F7" s="21"/>
      <c r="G7" s="18"/>
      <c r="H7" s="19"/>
    </row>
    <row r="8" spans="1:8" s="46" customFormat="1" ht="21.75" customHeight="1" x14ac:dyDescent="0.2">
      <c r="A8" s="10"/>
      <c r="B8" s="14"/>
      <c r="C8" s="20"/>
      <c r="D8" s="463" t="s">
        <v>382</v>
      </c>
      <c r="E8" s="464"/>
      <c r="F8" s="21"/>
      <c r="G8" s="18"/>
      <c r="H8" s="19"/>
    </row>
    <row r="9" spans="1:8" s="46" customFormat="1" ht="40.15" customHeight="1" x14ac:dyDescent="0.2">
      <c r="A9" s="10"/>
      <c r="B9" s="14"/>
      <c r="C9" s="20"/>
      <c r="D9" s="201" t="s">
        <v>383</v>
      </c>
      <c r="E9" s="82"/>
      <c r="F9" s="21"/>
      <c r="G9" s="18"/>
      <c r="H9" s="19"/>
    </row>
    <row r="10" spans="1:8" s="46" customFormat="1" ht="40.15" customHeight="1" x14ac:dyDescent="0.2">
      <c r="A10" s="10"/>
      <c r="B10" s="14"/>
      <c r="C10" s="20"/>
      <c r="D10" s="208" t="s">
        <v>384</v>
      </c>
      <c r="E10" s="83"/>
      <c r="F10" s="21"/>
      <c r="G10" s="18"/>
      <c r="H10" s="19"/>
    </row>
    <row r="11" spans="1:8" s="46" customFormat="1" ht="7.5" customHeight="1" x14ac:dyDescent="0.2">
      <c r="A11" s="10"/>
      <c r="B11" s="14"/>
      <c r="C11" s="20"/>
      <c r="D11" s="202"/>
      <c r="E11" s="47"/>
      <c r="F11" s="21"/>
      <c r="G11" s="18"/>
      <c r="H11" s="19"/>
    </row>
    <row r="12" spans="1:8" s="46" customFormat="1" ht="21.75" customHeight="1" x14ac:dyDescent="0.2">
      <c r="A12" s="10"/>
      <c r="B12" s="14"/>
      <c r="C12" s="20"/>
      <c r="D12" s="463" t="s">
        <v>385</v>
      </c>
      <c r="E12" s="464"/>
      <c r="F12" s="21"/>
      <c r="G12" s="18"/>
      <c r="H12" s="19"/>
    </row>
    <row r="13" spans="1:8" s="46" customFormat="1" ht="40.15" customHeight="1" x14ac:dyDescent="0.2">
      <c r="A13" s="10"/>
      <c r="B13" s="14"/>
      <c r="C13" s="20"/>
      <c r="D13" s="201" t="s">
        <v>383</v>
      </c>
      <c r="E13" s="82"/>
      <c r="F13" s="21"/>
      <c r="G13" s="18"/>
      <c r="H13" s="19"/>
    </row>
    <row r="14" spans="1:8" s="46" customFormat="1" ht="40.15" customHeight="1" x14ac:dyDescent="0.2">
      <c r="A14" s="10"/>
      <c r="B14" s="14"/>
      <c r="C14" s="20"/>
      <c r="D14" s="208" t="s">
        <v>384</v>
      </c>
      <c r="E14" s="83"/>
      <c r="F14" s="21"/>
      <c r="G14" s="18"/>
      <c r="H14" s="19"/>
    </row>
    <row r="15" spans="1:8" s="46" customFormat="1" ht="7.5" customHeight="1" x14ac:dyDescent="0.2">
      <c r="A15" s="10"/>
      <c r="B15" s="14"/>
      <c r="C15" s="20"/>
      <c r="D15" s="202"/>
      <c r="E15" s="47"/>
      <c r="F15" s="21"/>
      <c r="G15" s="18"/>
      <c r="H15" s="19"/>
    </row>
    <row r="16" spans="1:8" s="46" customFormat="1" ht="21.75" customHeight="1" x14ac:dyDescent="0.2">
      <c r="A16" s="10"/>
      <c r="B16" s="14"/>
      <c r="C16" s="20"/>
      <c r="D16" s="463" t="s">
        <v>386</v>
      </c>
      <c r="E16" s="464"/>
      <c r="F16" s="21"/>
      <c r="G16" s="18"/>
      <c r="H16" s="19"/>
    </row>
    <row r="17" spans="1:8" s="46" customFormat="1" ht="40.15" customHeight="1" x14ac:dyDescent="0.2">
      <c r="A17" s="10"/>
      <c r="B17" s="14"/>
      <c r="C17" s="20"/>
      <c r="D17" s="201" t="s">
        <v>383</v>
      </c>
      <c r="E17" s="82"/>
      <c r="F17" s="21"/>
      <c r="G17" s="18"/>
      <c r="H17" s="19"/>
    </row>
    <row r="18" spans="1:8" s="46" customFormat="1" ht="40.15" customHeight="1" x14ac:dyDescent="0.2">
      <c r="A18" s="10"/>
      <c r="B18" s="14"/>
      <c r="C18" s="20"/>
      <c r="D18" s="208" t="s">
        <v>384</v>
      </c>
      <c r="E18" s="83"/>
      <c r="F18" s="21"/>
      <c r="G18" s="18"/>
      <c r="H18" s="19"/>
    </row>
    <row r="19" spans="1:8" s="46" customFormat="1" ht="18.75" x14ac:dyDescent="0.2">
      <c r="A19" s="10"/>
      <c r="B19" s="14"/>
      <c r="C19" s="20"/>
      <c r="D19" s="242"/>
      <c r="E19" s="265"/>
      <c r="F19" s="21"/>
      <c r="G19" s="18"/>
      <c r="H19" s="19"/>
    </row>
    <row r="20" spans="1:8" s="46" customFormat="1" ht="77.25" customHeight="1" x14ac:dyDescent="0.2">
      <c r="A20" s="10"/>
      <c r="B20" s="14"/>
      <c r="C20" s="20"/>
      <c r="D20" s="462" t="s">
        <v>387</v>
      </c>
      <c r="E20" s="462"/>
      <c r="F20" s="21"/>
      <c r="G20" s="18"/>
      <c r="H20" s="19"/>
    </row>
    <row r="21" spans="1:8" s="10" customFormat="1" ht="15" customHeight="1" x14ac:dyDescent="0.2">
      <c r="B21" s="14"/>
      <c r="C21" s="48"/>
      <c r="D21" s="35"/>
      <c r="E21" s="35"/>
      <c r="F21" s="36"/>
      <c r="G21" s="37"/>
      <c r="H21" s="19"/>
    </row>
    <row r="22" spans="1:8" s="10" customFormat="1" ht="7.5" customHeight="1" thickBot="1" x14ac:dyDescent="0.25">
      <c r="B22" s="49"/>
      <c r="C22" s="50"/>
      <c r="D22" s="50"/>
      <c r="E22" s="50"/>
      <c r="F22" s="50"/>
      <c r="G22" s="51"/>
      <c r="H22" s="19"/>
    </row>
    <row r="23" spans="1:8" s="10" customFormat="1" ht="7.5" customHeight="1" x14ac:dyDescent="0.2">
      <c r="C23" s="19"/>
      <c r="D23" s="19"/>
      <c r="E23" s="19"/>
      <c r="F23" s="19"/>
      <c r="G23" s="19"/>
      <c r="H23" s="19"/>
    </row>
    <row r="24" spans="1:8" s="23" customFormat="1" ht="15" x14ac:dyDescent="0.25">
      <c r="A24" s="10"/>
      <c r="B24" s="10"/>
      <c r="C24" s="10"/>
      <c r="D24" s="52"/>
      <c r="F24" s="10"/>
      <c r="G24" s="10"/>
      <c r="H24" s="10"/>
    </row>
    <row r="25" spans="1:8" s="53" customFormat="1" ht="15" x14ac:dyDescent="0.25">
      <c r="A25" s="10"/>
      <c r="B25" s="10"/>
      <c r="C25" s="10"/>
      <c r="D25" s="52"/>
      <c r="E25" s="23"/>
      <c r="F25" s="10"/>
      <c r="G25" s="10"/>
      <c r="H25" s="10"/>
    </row>
    <row r="26" spans="1:8" s="53" customFormat="1" ht="15" x14ac:dyDescent="0.25">
      <c r="A26" s="10"/>
      <c r="B26" s="10"/>
      <c r="C26" s="10"/>
      <c r="D26" s="52"/>
      <c r="F26" s="10"/>
      <c r="G26" s="10"/>
      <c r="H26" s="10"/>
    </row>
    <row r="27" spans="1:8" s="53" customFormat="1" ht="15" x14ac:dyDescent="0.25">
      <c r="A27" s="10"/>
      <c r="B27" s="10"/>
      <c r="C27" s="10"/>
      <c r="D27" s="52"/>
      <c r="F27" s="10"/>
      <c r="G27" s="10"/>
      <c r="H27" s="10"/>
    </row>
    <row r="28" spans="1:8" s="53" customFormat="1" ht="15" x14ac:dyDescent="0.25">
      <c r="A28" s="10"/>
      <c r="B28" s="10"/>
      <c r="C28" s="10"/>
      <c r="D28" s="52"/>
      <c r="F28" s="10"/>
      <c r="G28" s="10"/>
      <c r="H28" s="10"/>
    </row>
    <row r="29" spans="1:8" s="53" customFormat="1" ht="15" x14ac:dyDescent="0.25">
      <c r="A29" s="10"/>
      <c r="B29" s="10"/>
      <c r="C29" s="10"/>
      <c r="D29" s="52"/>
      <c r="F29" s="10"/>
      <c r="G29" s="10"/>
      <c r="H29" s="10"/>
    </row>
    <row r="30" spans="1:8" s="53" customFormat="1" ht="15" x14ac:dyDescent="0.25">
      <c r="A30" s="10"/>
      <c r="B30" s="10"/>
      <c r="C30" s="10"/>
      <c r="D30" s="52"/>
      <c r="F30" s="10"/>
      <c r="G30" s="10"/>
      <c r="H30" s="10"/>
    </row>
    <row r="31" spans="1:8" s="53" customFormat="1" ht="15" x14ac:dyDescent="0.25">
      <c r="A31" s="10"/>
      <c r="B31" s="10"/>
      <c r="C31" s="10"/>
      <c r="D31" s="52"/>
      <c r="F31" s="10"/>
      <c r="G31" s="10"/>
      <c r="H31" s="10"/>
    </row>
    <row r="32" spans="1:8" s="53" customFormat="1" ht="15" x14ac:dyDescent="0.25">
      <c r="A32" s="10"/>
      <c r="B32" s="10"/>
      <c r="C32" s="10"/>
      <c r="D32" s="52"/>
      <c r="F32" s="10"/>
      <c r="G32" s="10"/>
      <c r="H32" s="10"/>
    </row>
    <row r="33" spans="1:8" s="53" customFormat="1" ht="15" x14ac:dyDescent="0.25">
      <c r="A33" s="10"/>
      <c r="B33" s="10"/>
      <c r="C33" s="10"/>
      <c r="D33" s="52"/>
      <c r="F33" s="10"/>
      <c r="G33" s="10"/>
      <c r="H33" s="10"/>
    </row>
    <row r="34" spans="1:8" s="53" customFormat="1" ht="15" x14ac:dyDescent="0.25">
      <c r="A34" s="10"/>
      <c r="B34" s="10"/>
      <c r="C34" s="10"/>
      <c r="D34" s="52"/>
      <c r="F34" s="10"/>
      <c r="G34" s="10"/>
      <c r="H34" s="10"/>
    </row>
    <row r="35" spans="1:8" s="54" customFormat="1" ht="15" x14ac:dyDescent="0.25">
      <c r="A35" s="10"/>
      <c r="B35" s="10"/>
      <c r="C35" s="10"/>
      <c r="D35" s="52"/>
      <c r="E35" s="53"/>
      <c r="F35" s="10"/>
      <c r="G35" s="10"/>
      <c r="H35" s="10"/>
    </row>
    <row r="36" spans="1:8" s="54" customFormat="1" ht="15" x14ac:dyDescent="0.25">
      <c r="A36" s="10"/>
      <c r="B36" s="10"/>
      <c r="C36" s="10"/>
      <c r="D36" s="52"/>
      <c r="F36" s="10"/>
      <c r="G36" s="10"/>
      <c r="H36" s="10"/>
    </row>
    <row r="37" spans="1:8" s="54" customFormat="1" ht="15" x14ac:dyDescent="0.25">
      <c r="A37" s="10"/>
      <c r="B37" s="10"/>
      <c r="C37" s="10"/>
      <c r="D37" s="52"/>
      <c r="F37" s="10"/>
      <c r="G37" s="10"/>
      <c r="H37" s="10"/>
    </row>
    <row r="38" spans="1:8" s="54" customFormat="1" ht="15" x14ac:dyDescent="0.25">
      <c r="A38" s="10"/>
      <c r="B38" s="10"/>
      <c r="C38" s="10"/>
      <c r="D38" s="52"/>
      <c r="F38" s="10"/>
      <c r="G38" s="10"/>
      <c r="H38" s="10"/>
    </row>
    <row r="39" spans="1:8" s="54" customFormat="1" ht="15" x14ac:dyDescent="0.25">
      <c r="A39" s="10"/>
      <c r="B39" s="10"/>
      <c r="C39" s="10"/>
      <c r="D39" s="52"/>
      <c r="F39" s="10"/>
      <c r="G39" s="10"/>
      <c r="H39" s="10"/>
    </row>
    <row r="40" spans="1:8" s="54" customFormat="1" ht="15" x14ac:dyDescent="0.25">
      <c r="A40" s="10"/>
      <c r="B40" s="10"/>
      <c r="C40" s="10"/>
      <c r="D40" s="52"/>
      <c r="F40" s="10"/>
      <c r="G40" s="10"/>
      <c r="H40" s="10"/>
    </row>
    <row r="41" spans="1:8" s="54" customFormat="1" ht="15" x14ac:dyDescent="0.25">
      <c r="A41" s="10"/>
      <c r="B41" s="10"/>
      <c r="C41" s="10"/>
      <c r="D41" s="52"/>
      <c r="F41" s="10"/>
      <c r="G41" s="10"/>
      <c r="H41" s="10"/>
    </row>
    <row r="42" spans="1:8" s="54" customFormat="1" ht="15" x14ac:dyDescent="0.25">
      <c r="A42" s="10"/>
      <c r="B42" s="10"/>
      <c r="C42" s="10"/>
      <c r="D42" s="52"/>
      <c r="F42" s="10"/>
      <c r="G42" s="10"/>
      <c r="H42" s="10"/>
    </row>
    <row r="43" spans="1:8" s="54" customFormat="1" ht="15" x14ac:dyDescent="0.25">
      <c r="A43" s="10"/>
      <c r="B43" s="10"/>
      <c r="C43" s="10"/>
      <c r="D43" s="52"/>
      <c r="F43" s="10"/>
      <c r="G43" s="10"/>
      <c r="H43" s="10"/>
    </row>
    <row r="44" spans="1:8" s="54" customFormat="1" ht="15" x14ac:dyDescent="0.25">
      <c r="A44" s="10"/>
      <c r="B44" s="10"/>
      <c r="C44" s="10"/>
      <c r="D44" s="52"/>
      <c r="F44" s="10"/>
      <c r="G44" s="10"/>
      <c r="H44" s="10"/>
    </row>
    <row r="45" spans="1:8" s="54" customFormat="1" ht="15" x14ac:dyDescent="0.25">
      <c r="A45" s="10"/>
      <c r="B45" s="10"/>
      <c r="C45" s="10"/>
      <c r="D45" s="52"/>
      <c r="F45" s="10"/>
      <c r="G45" s="10"/>
      <c r="H45" s="10"/>
    </row>
    <row r="46" spans="1:8" s="54" customFormat="1" ht="15" x14ac:dyDescent="0.25">
      <c r="A46" s="10"/>
      <c r="B46" s="10"/>
      <c r="C46" s="10"/>
      <c r="D46" s="52"/>
      <c r="F46" s="10"/>
      <c r="G46" s="10"/>
      <c r="H46" s="10"/>
    </row>
    <row r="47" spans="1:8" s="54" customFormat="1" ht="15" x14ac:dyDescent="0.25">
      <c r="A47" s="10"/>
      <c r="B47" s="10"/>
      <c r="C47" s="10"/>
      <c r="D47" s="52"/>
      <c r="F47" s="10"/>
      <c r="G47" s="10"/>
      <c r="H47" s="10"/>
    </row>
    <row r="48" spans="1:8" s="54" customFormat="1" ht="15" x14ac:dyDescent="0.25">
      <c r="A48" s="10"/>
      <c r="B48" s="10"/>
      <c r="C48" s="10"/>
      <c r="D48" s="52"/>
      <c r="F48" s="10"/>
      <c r="G48" s="10"/>
      <c r="H48" s="10"/>
    </row>
    <row r="49" spans="1:8" s="54" customFormat="1" ht="15" x14ac:dyDescent="0.25">
      <c r="A49" s="10"/>
      <c r="B49" s="10"/>
      <c r="C49" s="10"/>
      <c r="D49" s="52"/>
      <c r="F49" s="10"/>
      <c r="G49" s="10"/>
      <c r="H49" s="10"/>
    </row>
    <row r="50" spans="1:8" s="54" customFormat="1" ht="15" x14ac:dyDescent="0.25">
      <c r="A50" s="10"/>
      <c r="B50" s="10"/>
      <c r="C50" s="10"/>
      <c r="D50" s="52"/>
      <c r="F50" s="10"/>
      <c r="G50" s="10"/>
      <c r="H50" s="10"/>
    </row>
    <row r="51" spans="1:8" s="54" customFormat="1" ht="15" x14ac:dyDescent="0.25">
      <c r="A51" s="10"/>
      <c r="B51" s="10"/>
      <c r="C51" s="10"/>
      <c r="D51" s="52"/>
      <c r="F51" s="10"/>
      <c r="G51" s="10"/>
      <c r="H51" s="10"/>
    </row>
    <row r="52" spans="1:8" s="54" customFormat="1" ht="15" x14ac:dyDescent="0.25">
      <c r="A52" s="10"/>
      <c r="B52" s="10"/>
      <c r="C52" s="10"/>
      <c r="D52" s="52"/>
      <c r="F52" s="10"/>
      <c r="G52" s="10"/>
      <c r="H52" s="10"/>
    </row>
    <row r="53" spans="1:8" s="54" customFormat="1" ht="15" x14ac:dyDescent="0.25">
      <c r="A53" s="10"/>
      <c r="B53" s="10"/>
      <c r="C53" s="10"/>
      <c r="D53" s="52"/>
      <c r="F53" s="10"/>
      <c r="G53" s="10"/>
      <c r="H53" s="10"/>
    </row>
    <row r="54" spans="1:8" s="54" customFormat="1" ht="15" x14ac:dyDescent="0.25">
      <c r="A54" s="10"/>
      <c r="B54" s="10"/>
      <c r="C54" s="10"/>
      <c r="D54" s="52"/>
      <c r="F54" s="10"/>
      <c r="G54" s="10"/>
      <c r="H54" s="10"/>
    </row>
    <row r="55" spans="1:8" s="56" customFormat="1" x14ac:dyDescent="0.2">
      <c r="A55" s="10"/>
      <c r="B55" s="10"/>
      <c r="C55" s="10"/>
      <c r="D55" s="55"/>
      <c r="F55" s="10"/>
      <c r="G55" s="10"/>
      <c r="H55" s="10"/>
    </row>
    <row r="56" spans="1:8" s="56" customFormat="1" x14ac:dyDescent="0.2">
      <c r="A56" s="10"/>
      <c r="B56" s="10"/>
      <c r="C56" s="10"/>
      <c r="D56" s="55"/>
      <c r="F56" s="10"/>
      <c r="G56" s="10"/>
      <c r="H56" s="10"/>
    </row>
    <row r="57" spans="1:8" s="56" customFormat="1" x14ac:dyDescent="0.2">
      <c r="A57" s="10"/>
      <c r="B57" s="10"/>
      <c r="C57" s="10"/>
      <c r="D57" s="55"/>
      <c r="F57" s="10"/>
      <c r="G57" s="10"/>
      <c r="H57" s="10"/>
    </row>
    <row r="58" spans="1:8" s="56" customFormat="1" x14ac:dyDescent="0.2">
      <c r="A58" s="10"/>
      <c r="B58" s="10"/>
      <c r="C58" s="10"/>
      <c r="D58" s="55"/>
      <c r="F58" s="10"/>
      <c r="G58" s="10"/>
      <c r="H58" s="10"/>
    </row>
    <row r="59" spans="1:8" s="56" customFormat="1" x14ac:dyDescent="0.2">
      <c r="A59" s="10"/>
      <c r="B59" s="10"/>
      <c r="C59" s="10"/>
      <c r="D59" s="55"/>
      <c r="F59" s="10"/>
      <c r="G59" s="10"/>
      <c r="H59" s="10"/>
    </row>
    <row r="60" spans="1:8" s="56" customFormat="1" x14ac:dyDescent="0.2">
      <c r="A60" s="10"/>
      <c r="B60" s="10"/>
      <c r="C60" s="10"/>
      <c r="D60" s="55"/>
      <c r="F60" s="10"/>
      <c r="G60" s="10"/>
      <c r="H60" s="10"/>
    </row>
    <row r="61" spans="1:8" s="56" customFormat="1" x14ac:dyDescent="0.2">
      <c r="A61" s="10"/>
      <c r="B61" s="10"/>
      <c r="C61" s="10"/>
      <c r="D61" s="55"/>
      <c r="F61" s="10"/>
      <c r="G61" s="10"/>
      <c r="H61" s="10"/>
    </row>
    <row r="62" spans="1:8" s="56" customFormat="1" x14ac:dyDescent="0.2">
      <c r="A62" s="10"/>
      <c r="B62" s="10"/>
      <c r="C62" s="10"/>
      <c r="D62" s="55"/>
      <c r="F62" s="10"/>
      <c r="G62" s="10"/>
      <c r="H62" s="10"/>
    </row>
    <row r="63" spans="1:8" s="56" customFormat="1" x14ac:dyDescent="0.2">
      <c r="A63" s="10"/>
      <c r="B63" s="10"/>
      <c r="C63" s="10"/>
      <c r="D63" s="55"/>
      <c r="F63" s="10"/>
      <c r="G63" s="10"/>
      <c r="H63" s="10"/>
    </row>
    <row r="64" spans="1:8" s="56" customFormat="1" x14ac:dyDescent="0.2">
      <c r="A64" s="10"/>
      <c r="B64" s="10"/>
      <c r="C64" s="10"/>
      <c r="D64" s="55"/>
      <c r="F64" s="10"/>
      <c r="G64" s="10"/>
      <c r="H64" s="10"/>
    </row>
    <row r="65" spans="1:8" s="56" customFormat="1" x14ac:dyDescent="0.2">
      <c r="A65" s="10"/>
      <c r="B65" s="10"/>
      <c r="C65" s="10"/>
      <c r="D65" s="55"/>
      <c r="F65" s="10"/>
      <c r="G65" s="10"/>
      <c r="H65" s="10"/>
    </row>
    <row r="66" spans="1:8" s="56" customFormat="1" x14ac:dyDescent="0.2">
      <c r="A66" s="10"/>
      <c r="B66" s="10"/>
      <c r="C66" s="10"/>
      <c r="D66" s="55"/>
      <c r="F66" s="10"/>
      <c r="G66" s="10"/>
      <c r="H66" s="10"/>
    </row>
    <row r="67" spans="1:8" s="56" customFormat="1" x14ac:dyDescent="0.2">
      <c r="A67" s="10"/>
      <c r="B67" s="10"/>
      <c r="C67" s="10"/>
      <c r="D67" s="55"/>
      <c r="F67" s="10"/>
      <c r="G67" s="10"/>
      <c r="H67" s="10"/>
    </row>
    <row r="68" spans="1:8" s="56" customFormat="1" x14ac:dyDescent="0.2">
      <c r="A68" s="10"/>
      <c r="B68" s="10"/>
      <c r="C68" s="10"/>
      <c r="D68" s="55"/>
      <c r="F68" s="10"/>
      <c r="G68" s="10"/>
      <c r="H68" s="10"/>
    </row>
    <row r="69" spans="1:8" s="56" customFormat="1" x14ac:dyDescent="0.2">
      <c r="A69" s="10"/>
      <c r="B69" s="10"/>
      <c r="C69" s="10"/>
      <c r="D69" s="55"/>
      <c r="F69" s="10"/>
      <c r="G69" s="10"/>
      <c r="H69" s="10"/>
    </row>
    <row r="70" spans="1:8" s="56" customFormat="1" x14ac:dyDescent="0.2">
      <c r="A70" s="10"/>
      <c r="B70" s="10"/>
      <c r="C70" s="10"/>
      <c r="D70" s="55"/>
      <c r="F70" s="10"/>
      <c r="G70" s="10"/>
      <c r="H70" s="10"/>
    </row>
    <row r="71" spans="1:8" s="56" customFormat="1" x14ac:dyDescent="0.2">
      <c r="A71" s="10"/>
      <c r="B71" s="10"/>
      <c r="C71" s="10"/>
      <c r="D71" s="55"/>
      <c r="F71" s="10"/>
      <c r="G71" s="10"/>
      <c r="H71" s="10"/>
    </row>
    <row r="72" spans="1:8" s="56" customFormat="1" x14ac:dyDescent="0.2">
      <c r="A72" s="10"/>
      <c r="B72" s="10"/>
      <c r="C72" s="10"/>
      <c r="D72" s="55"/>
      <c r="F72" s="10"/>
      <c r="G72" s="10"/>
      <c r="H72" s="10"/>
    </row>
    <row r="73" spans="1:8" s="56" customFormat="1" x14ac:dyDescent="0.2">
      <c r="A73" s="10"/>
      <c r="B73" s="10"/>
      <c r="C73" s="10"/>
      <c r="D73" s="55"/>
      <c r="F73" s="10"/>
      <c r="G73" s="10"/>
      <c r="H73" s="10"/>
    </row>
    <row r="74" spans="1:8" s="56" customFormat="1" x14ac:dyDescent="0.2">
      <c r="A74" s="10"/>
      <c r="B74" s="10"/>
      <c r="C74" s="10"/>
      <c r="D74" s="55"/>
      <c r="F74" s="10"/>
      <c r="G74" s="10"/>
      <c r="H74" s="10"/>
    </row>
    <row r="75" spans="1:8" s="56" customFormat="1" x14ac:dyDescent="0.2">
      <c r="A75" s="10"/>
      <c r="B75" s="10"/>
      <c r="C75" s="10"/>
      <c r="D75" s="55"/>
      <c r="F75" s="10"/>
      <c r="G75" s="10"/>
      <c r="H75" s="10"/>
    </row>
    <row r="76" spans="1:8" s="56" customFormat="1" x14ac:dyDescent="0.2">
      <c r="A76" s="10"/>
      <c r="B76" s="10"/>
      <c r="C76" s="10"/>
      <c r="D76" s="55"/>
      <c r="F76" s="10"/>
      <c r="G76" s="10"/>
      <c r="H76" s="10"/>
    </row>
    <row r="77" spans="1:8" s="56" customFormat="1" x14ac:dyDescent="0.2">
      <c r="A77" s="10"/>
      <c r="B77" s="10"/>
      <c r="C77" s="10"/>
      <c r="D77" s="55"/>
      <c r="F77" s="10"/>
      <c r="G77" s="10"/>
      <c r="H77" s="10"/>
    </row>
    <row r="78" spans="1:8" s="56" customFormat="1" x14ac:dyDescent="0.2">
      <c r="A78" s="10"/>
      <c r="B78" s="10"/>
      <c r="C78" s="10"/>
      <c r="D78" s="55"/>
      <c r="F78" s="10"/>
      <c r="G78" s="10"/>
      <c r="H78" s="10"/>
    </row>
    <row r="79" spans="1:8" s="56" customFormat="1" x14ac:dyDescent="0.2">
      <c r="A79" s="10"/>
      <c r="B79" s="10"/>
      <c r="C79" s="10"/>
      <c r="D79" s="55"/>
      <c r="F79" s="10"/>
      <c r="G79" s="10"/>
      <c r="H79" s="10"/>
    </row>
    <row r="80" spans="1:8" s="56" customFormat="1" x14ac:dyDescent="0.2">
      <c r="A80" s="10"/>
      <c r="B80" s="10"/>
      <c r="C80" s="10"/>
      <c r="D80" s="55"/>
      <c r="F80" s="10"/>
      <c r="G80" s="10"/>
      <c r="H80" s="10"/>
    </row>
    <row r="81" spans="1:8" s="56" customFormat="1" x14ac:dyDescent="0.2">
      <c r="A81" s="10"/>
      <c r="B81" s="10"/>
      <c r="C81" s="10"/>
      <c r="D81" s="55"/>
      <c r="F81" s="10"/>
      <c r="G81" s="10"/>
      <c r="H81" s="10"/>
    </row>
    <row r="82" spans="1:8" s="56" customFormat="1" x14ac:dyDescent="0.2">
      <c r="A82" s="10"/>
      <c r="B82" s="10"/>
      <c r="C82" s="10"/>
      <c r="D82" s="55"/>
      <c r="F82" s="10"/>
      <c r="G82" s="10"/>
      <c r="H82" s="10"/>
    </row>
    <row r="83" spans="1:8" s="56" customFormat="1" x14ac:dyDescent="0.2">
      <c r="A83" s="10"/>
      <c r="B83" s="10"/>
      <c r="C83" s="10"/>
      <c r="D83" s="55"/>
      <c r="F83" s="10"/>
      <c r="G83" s="10"/>
      <c r="H83" s="10"/>
    </row>
    <row r="84" spans="1:8" x14ac:dyDescent="0.2">
      <c r="D84" s="55"/>
      <c r="E84" s="56"/>
    </row>
  </sheetData>
  <sheetProtection algorithmName="SHA-512" hashValue="T6E/1B85YBYKmky0ZD1alAkDOVj3gT+y+h69P4XxaW+zBF9ExBBAEmTFh1/U7soC83W/i+LcW9xN5vsxd6W9Ig==" saltValue="ViT2uEGejZy81+xUAZn28A==" spinCount="100000" sheet="1" scenarios="1" formatRows="0"/>
  <mergeCells count="6">
    <mergeCell ref="D20:E20"/>
    <mergeCell ref="D5:E5"/>
    <mergeCell ref="D4:E4"/>
    <mergeCell ref="D12:E12"/>
    <mergeCell ref="D16:E16"/>
    <mergeCell ref="D8:E8"/>
  </mergeCells>
  <printOptions horizontalCentered="1" verticalCentered="1"/>
  <pageMargins left="0.47244094488188981" right="0.47244094488188981" top="0.23622047244094491" bottom="0.35433070866141736" header="0" footer="0.23622047244094491"/>
  <pageSetup scale="97" orientation="landscape" r:id="rId1"/>
  <headerFooter>
    <oddFooter>&amp;CPage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H7"/>
  <sheetViews>
    <sheetView workbookViewId="0">
      <selection activeCell="G4" sqref="G4"/>
    </sheetView>
  </sheetViews>
  <sheetFormatPr defaultColWidth="8.7109375" defaultRowHeight="12.75" x14ac:dyDescent="0.2"/>
  <cols>
    <col min="2" max="2" width="27.28515625" bestFit="1" customWidth="1"/>
    <col min="3" max="3" width="13.5703125" bestFit="1" customWidth="1"/>
    <col min="4" max="4" width="13.28515625" bestFit="1" customWidth="1"/>
    <col min="5" max="5" width="16.28515625" bestFit="1" customWidth="1"/>
    <col min="6" max="6" width="13.42578125" bestFit="1" customWidth="1"/>
    <col min="7" max="7" width="12.7109375" bestFit="1" customWidth="1"/>
  </cols>
  <sheetData>
    <row r="1" spans="1:8" x14ac:dyDescent="0.2">
      <c r="C1" t="s">
        <v>388</v>
      </c>
      <c r="E1" t="s">
        <v>389</v>
      </c>
    </row>
    <row r="2" spans="1:8" x14ac:dyDescent="0.2">
      <c r="A2" t="s">
        <v>390</v>
      </c>
      <c r="B2" t="s">
        <v>391</v>
      </c>
      <c r="C2" t="s">
        <v>392</v>
      </c>
      <c r="D2" t="s">
        <v>393</v>
      </c>
      <c r="E2" t="s">
        <v>392</v>
      </c>
      <c r="F2" t="s">
        <v>393</v>
      </c>
    </row>
    <row r="3" spans="1:8" x14ac:dyDescent="0.2">
      <c r="A3" t="s">
        <v>394</v>
      </c>
      <c r="B3" t="s">
        <v>395</v>
      </c>
      <c r="C3" t="s">
        <v>396</v>
      </c>
      <c r="D3" t="s">
        <v>396</v>
      </c>
      <c r="E3" t="s">
        <v>396</v>
      </c>
      <c r="F3" t="s">
        <v>396</v>
      </c>
      <c r="G3" t="s">
        <v>396</v>
      </c>
    </row>
    <row r="4" spans="1:8" x14ac:dyDescent="0.2">
      <c r="A4" t="s">
        <v>397</v>
      </c>
      <c r="B4" s="81">
        <v>43190</v>
      </c>
      <c r="C4" t="s">
        <v>398</v>
      </c>
      <c r="D4" t="s">
        <v>399</v>
      </c>
      <c r="E4" t="s">
        <v>72</v>
      </c>
      <c r="F4" t="s">
        <v>400</v>
      </c>
      <c r="G4" t="s">
        <v>398</v>
      </c>
      <c r="H4" t="s">
        <v>401</v>
      </c>
    </row>
    <row r="5" spans="1:8" x14ac:dyDescent="0.2">
      <c r="A5" t="s">
        <v>402</v>
      </c>
      <c r="B5" s="81">
        <v>43281</v>
      </c>
      <c r="C5" t="s">
        <v>403</v>
      </c>
      <c r="D5" t="s">
        <v>404</v>
      </c>
      <c r="E5" t="s">
        <v>405</v>
      </c>
      <c r="F5" t="s">
        <v>406</v>
      </c>
      <c r="G5" t="s">
        <v>407</v>
      </c>
      <c r="H5" t="s">
        <v>408</v>
      </c>
    </row>
    <row r="6" spans="1:8" x14ac:dyDescent="0.2">
      <c r="A6" t="s">
        <v>409</v>
      </c>
      <c r="B6" s="81">
        <v>43373</v>
      </c>
      <c r="C6" t="s">
        <v>410</v>
      </c>
      <c r="D6" t="s">
        <v>411</v>
      </c>
      <c r="E6" t="s">
        <v>412</v>
      </c>
      <c r="F6" t="s">
        <v>413</v>
      </c>
      <c r="G6" t="s">
        <v>414</v>
      </c>
      <c r="H6" t="s">
        <v>415</v>
      </c>
    </row>
    <row r="7" spans="1:8" x14ac:dyDescent="0.2">
      <c r="A7" t="s">
        <v>416</v>
      </c>
      <c r="B7" s="81">
        <v>43465</v>
      </c>
      <c r="C7" t="s">
        <v>417</v>
      </c>
      <c r="D7" t="s">
        <v>72</v>
      </c>
      <c r="E7" t="s">
        <v>399</v>
      </c>
      <c r="F7" t="s">
        <v>398</v>
      </c>
      <c r="G7" t="s">
        <v>411</v>
      </c>
      <c r="H7" t="s">
        <v>418</v>
      </c>
    </row>
  </sheetData>
  <sheetProtection algorithmName="SHA-512" hashValue="tttzzWSxup5izMdnvpJ3BulrGuAWGzLzJobqwXFJeStJuewx7kjKD+/w55r7AjkWsXjtVXr0t/nTUnKdqFJSzA==" saltValue="acqMAJp22qi+rkuuW8NruQ==" spinCount="100000" sheet="1" scenarios="1" formatRow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59999389629810485"/>
    <pageSetUpPr autoPageBreaks="0"/>
  </sheetPr>
  <dimension ref="A1:G92"/>
  <sheetViews>
    <sheetView showGridLines="0" showRowColHeaders="0" zoomScaleNormal="100" zoomScaleSheetLayoutView="100" workbookViewId="0">
      <selection activeCell="B2" sqref="B2"/>
    </sheetView>
  </sheetViews>
  <sheetFormatPr defaultColWidth="9.140625" defaultRowHeight="12.75" x14ac:dyDescent="0.2"/>
  <cols>
    <col min="1" max="1" width="2.7109375" style="43" customWidth="1"/>
    <col min="2" max="2" width="1.42578125" style="43" customWidth="1"/>
    <col min="3" max="3" width="2.7109375" style="43" customWidth="1"/>
    <col min="4" max="4" width="124.42578125" style="42" customWidth="1"/>
    <col min="5" max="5" width="2.7109375" style="43" customWidth="1"/>
    <col min="6" max="7" width="1.42578125" style="43" customWidth="1"/>
    <col min="8" max="16384" width="9.140625" style="43"/>
  </cols>
  <sheetData>
    <row r="1" spans="1:7" s="10" customFormat="1" ht="15" customHeight="1" thickBot="1" x14ac:dyDescent="0.25"/>
    <row r="2" spans="1:7" s="10" customFormat="1" ht="7.5" customHeight="1" x14ac:dyDescent="0.2">
      <c r="B2" s="11"/>
      <c r="C2" s="12"/>
      <c r="D2" s="12"/>
      <c r="E2" s="12"/>
      <c r="F2" s="13"/>
    </row>
    <row r="3" spans="1:7" s="10" customFormat="1" ht="15" customHeight="1" x14ac:dyDescent="0.2">
      <c r="B3" s="14"/>
      <c r="C3" s="15"/>
      <c r="D3" s="16"/>
      <c r="E3" s="17"/>
      <c r="F3" s="18"/>
      <c r="G3" s="19"/>
    </row>
    <row r="4" spans="1:7" s="22" customFormat="1" ht="69" customHeight="1" x14ac:dyDescent="0.25">
      <c r="A4" s="10"/>
      <c r="B4" s="14"/>
      <c r="C4" s="20"/>
      <c r="D4" s="78" t="str">
        <f>'1. Cover'!D21</f>
        <v>2024 Annual Report and Attestation</v>
      </c>
      <c r="E4" s="21"/>
      <c r="F4" s="18"/>
      <c r="G4" s="19"/>
    </row>
    <row r="5" spans="1:7" s="23" customFormat="1" ht="30" customHeight="1" x14ac:dyDescent="0.25">
      <c r="A5" s="10"/>
      <c r="B5" s="14"/>
      <c r="C5" s="20"/>
      <c r="D5" s="79" t="s">
        <v>5</v>
      </c>
      <c r="E5" s="21"/>
      <c r="F5" s="18"/>
      <c r="G5" s="19"/>
    </row>
    <row r="6" spans="1:7" s="23" customFormat="1" ht="7.5" customHeight="1" x14ac:dyDescent="0.25">
      <c r="A6" s="10"/>
      <c r="B6" s="14"/>
      <c r="C6" s="20"/>
      <c r="D6" s="80"/>
      <c r="E6" s="21"/>
      <c r="F6" s="18"/>
      <c r="G6" s="19"/>
    </row>
    <row r="7" spans="1:7" s="23" customFormat="1" ht="74.25" customHeight="1" x14ac:dyDescent="0.25">
      <c r="A7" s="10"/>
      <c r="B7" s="14"/>
      <c r="C7" s="20"/>
      <c r="D7" s="312" t="s">
        <v>6</v>
      </c>
      <c r="E7" s="21"/>
      <c r="F7" s="18"/>
      <c r="G7" s="70"/>
    </row>
    <row r="8" spans="1:7" s="23" customFormat="1" ht="63.75" customHeight="1" x14ac:dyDescent="0.25">
      <c r="A8" s="24"/>
      <c r="B8" s="25"/>
      <c r="C8" s="26"/>
      <c r="D8" s="313" t="s">
        <v>7</v>
      </c>
      <c r="E8" s="21"/>
      <c r="F8" s="18"/>
      <c r="G8" s="70"/>
    </row>
    <row r="9" spans="1:7" s="23" customFormat="1" ht="74.25" customHeight="1" x14ac:dyDescent="0.25">
      <c r="A9" s="24"/>
      <c r="B9" s="25"/>
      <c r="C9" s="26"/>
      <c r="D9" s="314" t="s">
        <v>8</v>
      </c>
      <c r="E9" s="21"/>
      <c r="F9" s="18"/>
      <c r="G9" s="70"/>
    </row>
    <row r="10" spans="1:7" s="23" customFormat="1" ht="21" customHeight="1" x14ac:dyDescent="0.25">
      <c r="A10" s="24"/>
      <c r="B10" s="25"/>
      <c r="C10" s="26"/>
      <c r="D10" s="315" t="s">
        <v>9</v>
      </c>
      <c r="E10" s="21"/>
      <c r="F10" s="18"/>
      <c r="G10" s="70"/>
    </row>
    <row r="11" spans="1:7" s="23" customFormat="1" ht="7.5" customHeight="1" thickBot="1" x14ac:dyDescent="0.3">
      <c r="A11" s="24"/>
      <c r="B11" s="25"/>
      <c r="C11" s="26"/>
      <c r="D11" s="316"/>
      <c r="E11" s="21"/>
      <c r="F11" s="18"/>
      <c r="G11" s="70"/>
    </row>
    <row r="12" spans="1:7" s="23" customFormat="1" ht="28.15" customHeight="1" thickTop="1" x14ac:dyDescent="0.25">
      <c r="A12" s="24"/>
      <c r="B12" s="25"/>
      <c r="C12" s="26"/>
      <c r="D12" s="317"/>
      <c r="E12" s="76"/>
      <c r="F12" s="27"/>
      <c r="G12" s="70"/>
    </row>
    <row r="13" spans="1:7" s="23" customFormat="1" ht="21" customHeight="1" x14ac:dyDescent="0.25">
      <c r="A13" s="24"/>
      <c r="B13" s="25"/>
      <c r="C13" s="26"/>
      <c r="D13" s="315" t="s">
        <v>10</v>
      </c>
      <c r="E13" s="21"/>
      <c r="F13" s="18"/>
      <c r="G13" s="70"/>
    </row>
    <row r="14" spans="1:7" s="23" customFormat="1" ht="7.5" customHeight="1" thickBot="1" x14ac:dyDescent="0.3">
      <c r="A14" s="24"/>
      <c r="B14" s="25"/>
      <c r="C14" s="26"/>
      <c r="D14" s="316"/>
      <c r="E14" s="21"/>
      <c r="F14" s="18"/>
      <c r="G14" s="70"/>
    </row>
    <row r="15" spans="1:7" s="23" customFormat="1" ht="28.15" customHeight="1" thickTop="1" x14ac:dyDescent="0.25">
      <c r="A15" s="24"/>
      <c r="B15" s="25"/>
      <c r="C15" s="26"/>
      <c r="D15" s="317"/>
      <c r="E15" s="76"/>
      <c r="F15" s="27"/>
      <c r="G15" s="70"/>
    </row>
    <row r="16" spans="1:7" s="23" customFormat="1" ht="21" customHeight="1" x14ac:dyDescent="0.25">
      <c r="A16" s="24"/>
      <c r="B16" s="25"/>
      <c r="C16" s="26"/>
      <c r="D16" s="315" t="s">
        <v>11</v>
      </c>
      <c r="E16" s="21"/>
      <c r="F16" s="18"/>
      <c r="G16" s="70"/>
    </row>
    <row r="17" spans="1:7" s="23" customFormat="1" ht="7.5" customHeight="1" thickBot="1" x14ac:dyDescent="0.3">
      <c r="A17" s="24"/>
      <c r="B17" s="25"/>
      <c r="C17" s="26"/>
      <c r="D17" s="316"/>
      <c r="E17" s="21"/>
      <c r="F17" s="18"/>
      <c r="G17" s="70"/>
    </row>
    <row r="18" spans="1:7" s="23" customFormat="1" ht="28.15" customHeight="1" thickTop="1" x14ac:dyDescent="0.25">
      <c r="A18" s="24"/>
      <c r="B18" s="25"/>
      <c r="C18" s="26"/>
      <c r="D18" s="318" t="s">
        <v>12</v>
      </c>
      <c r="E18" s="76"/>
      <c r="F18" s="27"/>
      <c r="G18" s="70"/>
    </row>
    <row r="19" spans="1:7" s="23" customFormat="1" ht="31.5" x14ac:dyDescent="0.25">
      <c r="A19" s="10"/>
      <c r="B19" s="14"/>
      <c r="C19" s="20"/>
      <c r="D19" s="313" t="s">
        <v>13</v>
      </c>
      <c r="E19" s="21"/>
      <c r="F19" s="18"/>
      <c r="G19" s="70"/>
    </row>
    <row r="20" spans="1:7" s="23" customFormat="1" ht="7.5" customHeight="1" thickBot="1" x14ac:dyDescent="0.3">
      <c r="A20" s="24"/>
      <c r="B20" s="25"/>
      <c r="C20" s="26"/>
      <c r="D20" s="316"/>
      <c r="E20" s="21"/>
      <c r="F20" s="18"/>
      <c r="G20" s="70"/>
    </row>
    <row r="21" spans="1:7" s="23" customFormat="1" ht="28.15" customHeight="1" thickTop="1" x14ac:dyDescent="0.25">
      <c r="A21" s="24"/>
      <c r="B21" s="25"/>
      <c r="C21" s="26"/>
      <c r="D21" s="317"/>
      <c r="E21" s="76"/>
      <c r="F21" s="27"/>
      <c r="G21" s="70"/>
    </row>
    <row r="22" spans="1:7" s="23" customFormat="1" ht="75" customHeight="1" x14ac:dyDescent="0.25">
      <c r="A22" s="10"/>
      <c r="B22" s="14"/>
      <c r="C22" s="20"/>
      <c r="D22" s="312" t="s">
        <v>14</v>
      </c>
      <c r="E22" s="21"/>
      <c r="F22" s="18"/>
      <c r="G22" s="70"/>
    </row>
    <row r="23" spans="1:7" s="23" customFormat="1" ht="7.5" customHeight="1" thickBot="1" x14ac:dyDescent="0.3">
      <c r="A23" s="24"/>
      <c r="B23" s="25"/>
      <c r="C23" s="26"/>
      <c r="D23" s="316"/>
      <c r="E23" s="21"/>
      <c r="F23" s="18"/>
      <c r="G23" s="70"/>
    </row>
    <row r="24" spans="1:7" s="23" customFormat="1" ht="28.15" customHeight="1" thickTop="1" x14ac:dyDescent="0.25">
      <c r="A24" s="24"/>
      <c r="B24" s="25"/>
      <c r="C24" s="26"/>
      <c r="D24" s="317"/>
      <c r="E24" s="76"/>
      <c r="F24" s="27"/>
      <c r="G24" s="70"/>
    </row>
    <row r="25" spans="1:7" s="23" customFormat="1" ht="94.5" x14ac:dyDescent="0.25">
      <c r="A25" s="10"/>
      <c r="B25" s="14"/>
      <c r="C25" s="20"/>
      <c r="D25" s="312" t="s">
        <v>15</v>
      </c>
      <c r="E25" s="21"/>
      <c r="F25" s="18"/>
      <c r="G25" s="70"/>
    </row>
    <row r="26" spans="1:7" s="23" customFormat="1" ht="7.5" customHeight="1" thickBot="1" x14ac:dyDescent="0.3">
      <c r="A26" s="24"/>
      <c r="B26" s="25"/>
      <c r="C26" s="26"/>
      <c r="D26" s="316"/>
      <c r="E26" s="21"/>
      <c r="F26" s="18"/>
      <c r="G26" s="70"/>
    </row>
    <row r="27" spans="1:7" s="23" customFormat="1" ht="24" customHeight="1" thickTop="1" x14ac:dyDescent="0.25">
      <c r="A27" s="24"/>
      <c r="B27" s="25"/>
      <c r="C27" s="26"/>
      <c r="D27" s="318" t="s">
        <v>16</v>
      </c>
      <c r="E27" s="76"/>
      <c r="F27" s="27"/>
      <c r="G27" s="70"/>
    </row>
    <row r="28" spans="1:7" s="23" customFormat="1" ht="24" customHeight="1" x14ac:dyDescent="0.25">
      <c r="A28" s="24"/>
      <c r="B28" s="25"/>
      <c r="C28" s="26"/>
      <c r="D28" s="319" t="s">
        <v>17</v>
      </c>
      <c r="E28" s="76"/>
      <c r="F28" s="27"/>
      <c r="G28" s="70"/>
    </row>
    <row r="29" spans="1:7" s="23" customFormat="1" ht="141.75" x14ac:dyDescent="0.25">
      <c r="A29" s="10"/>
      <c r="B29" s="14"/>
      <c r="C29" s="20"/>
      <c r="D29" s="312" t="s">
        <v>18</v>
      </c>
      <c r="E29" s="21"/>
      <c r="F29" s="18"/>
      <c r="G29" s="70"/>
    </row>
    <row r="30" spans="1:7" s="23" customFormat="1" ht="51" customHeight="1" x14ac:dyDescent="0.25">
      <c r="A30" s="10"/>
      <c r="B30" s="14"/>
      <c r="C30" s="20"/>
      <c r="D30" s="314" t="s">
        <v>19</v>
      </c>
      <c r="E30" s="21"/>
      <c r="F30" s="18"/>
      <c r="G30" s="70"/>
    </row>
    <row r="31" spans="1:7" s="23" customFormat="1" ht="8.25" customHeight="1" x14ac:dyDescent="0.25">
      <c r="A31" s="24"/>
      <c r="B31" s="25"/>
      <c r="C31" s="26"/>
      <c r="D31" s="320"/>
      <c r="E31" s="21"/>
      <c r="F31" s="18"/>
      <c r="G31" s="70"/>
    </row>
    <row r="32" spans="1:7" s="23" customFormat="1" ht="8.25" customHeight="1" thickBot="1" x14ac:dyDescent="0.3">
      <c r="A32" s="24"/>
      <c r="B32" s="25"/>
      <c r="C32" s="26"/>
      <c r="D32" s="320"/>
      <c r="E32" s="21"/>
      <c r="F32" s="18"/>
      <c r="G32" s="70"/>
    </row>
    <row r="33" spans="1:7" s="23" customFormat="1" ht="27.75" customHeight="1" thickTop="1" x14ac:dyDescent="0.25">
      <c r="A33" s="24"/>
      <c r="B33" s="25"/>
      <c r="C33" s="26"/>
      <c r="D33" s="317"/>
      <c r="E33" s="76"/>
      <c r="F33" s="27"/>
      <c r="G33" s="70"/>
    </row>
    <row r="34" spans="1:7" s="23" customFormat="1" ht="197.25" customHeight="1" x14ac:dyDescent="0.25">
      <c r="A34" s="10"/>
      <c r="B34" s="14"/>
      <c r="C34" s="20"/>
      <c r="D34" s="312" t="s">
        <v>20</v>
      </c>
      <c r="E34" s="21"/>
      <c r="F34" s="18"/>
      <c r="G34" s="70"/>
    </row>
    <row r="35" spans="1:7" s="23" customFormat="1" ht="29.25" customHeight="1" x14ac:dyDescent="0.25">
      <c r="A35" s="10"/>
      <c r="B35" s="14"/>
      <c r="C35" s="20"/>
      <c r="D35" s="315" t="s">
        <v>21</v>
      </c>
      <c r="E35" s="21"/>
      <c r="F35" s="18"/>
      <c r="G35" s="70"/>
    </row>
    <row r="36" spans="1:7" s="23" customFormat="1" ht="7.5" customHeight="1" thickBot="1" x14ac:dyDescent="0.3">
      <c r="A36" s="24"/>
      <c r="B36" s="25"/>
      <c r="C36" s="26"/>
      <c r="D36" s="316"/>
      <c r="E36" s="21"/>
      <c r="F36" s="18"/>
      <c r="G36" s="70"/>
    </row>
    <row r="37" spans="1:7" s="23" customFormat="1" ht="28.15" customHeight="1" thickTop="1" x14ac:dyDescent="0.25">
      <c r="A37" s="24"/>
      <c r="B37" s="25"/>
      <c r="C37" s="26"/>
      <c r="D37" s="317"/>
      <c r="E37" s="76"/>
      <c r="F37" s="27"/>
      <c r="G37" s="70"/>
    </row>
    <row r="38" spans="1:7" s="23" customFormat="1" ht="110.65" customHeight="1" x14ac:dyDescent="0.25">
      <c r="A38" s="10"/>
      <c r="B38" s="14"/>
      <c r="C38" s="20"/>
      <c r="D38" s="341" t="s">
        <v>22</v>
      </c>
      <c r="E38" s="21"/>
      <c r="F38" s="18"/>
      <c r="G38" s="70"/>
    </row>
    <row r="39" spans="1:7" s="23" customFormat="1" ht="7.5" customHeight="1" x14ac:dyDescent="0.25">
      <c r="A39" s="24"/>
      <c r="B39" s="25"/>
      <c r="C39" s="26"/>
      <c r="D39" s="316"/>
      <c r="E39" s="21"/>
      <c r="F39" s="18"/>
      <c r="G39" s="70"/>
    </row>
    <row r="40" spans="1:7" s="23" customFormat="1" ht="30" x14ac:dyDescent="0.25">
      <c r="A40" s="24"/>
      <c r="B40" s="25"/>
      <c r="C40" s="26"/>
      <c r="D40" s="320" t="s">
        <v>23</v>
      </c>
      <c r="E40" s="21"/>
      <c r="F40" s="18"/>
      <c r="G40" s="70"/>
    </row>
    <row r="41" spans="1:7" s="23" customFormat="1" ht="7.5" customHeight="1" thickBot="1" x14ac:dyDescent="0.3">
      <c r="A41" s="24"/>
      <c r="B41" s="25"/>
      <c r="C41" s="26"/>
      <c r="D41" s="316"/>
      <c r="E41" s="21"/>
      <c r="F41" s="18"/>
      <c r="G41" s="70"/>
    </row>
    <row r="42" spans="1:7" s="23" customFormat="1" ht="28.15" customHeight="1" thickTop="1" x14ac:dyDescent="0.25">
      <c r="A42" s="24"/>
      <c r="B42" s="25"/>
      <c r="C42" s="26"/>
      <c r="D42" s="317"/>
      <c r="E42" s="76"/>
      <c r="F42" s="27"/>
      <c r="G42" s="70"/>
    </row>
    <row r="43" spans="1:7" s="23" customFormat="1" ht="31.5" x14ac:dyDescent="0.25">
      <c r="A43" s="10"/>
      <c r="B43" s="14"/>
      <c r="C43" s="20"/>
      <c r="D43" s="312" t="s">
        <v>24</v>
      </c>
      <c r="E43" s="21"/>
      <c r="F43" s="18"/>
      <c r="G43" s="70"/>
    </row>
    <row r="44" spans="1:7" s="23" customFormat="1" ht="7.5" customHeight="1" x14ac:dyDescent="0.25">
      <c r="A44" s="24"/>
      <c r="B44" s="25"/>
      <c r="C44" s="26"/>
      <c r="D44" s="316"/>
      <c r="E44" s="21"/>
      <c r="F44" s="18"/>
      <c r="G44" s="70"/>
    </row>
    <row r="45" spans="1:7" s="23" customFormat="1" ht="7.5" customHeight="1" thickBot="1" x14ac:dyDescent="0.3">
      <c r="A45" s="24"/>
      <c r="B45" s="25"/>
      <c r="C45" s="26"/>
      <c r="D45" s="316"/>
      <c r="E45" s="21"/>
      <c r="F45" s="18"/>
      <c r="G45" s="70"/>
    </row>
    <row r="46" spans="1:7" s="23" customFormat="1" ht="28.15" customHeight="1" thickTop="1" x14ac:dyDescent="0.25">
      <c r="A46" s="24"/>
      <c r="B46" s="25"/>
      <c r="C46" s="26"/>
      <c r="D46" s="317"/>
      <c r="E46" s="76"/>
      <c r="F46" s="27"/>
      <c r="G46" s="70"/>
    </row>
    <row r="47" spans="1:7" s="23" customFormat="1" ht="135" customHeight="1" thickBot="1" x14ac:dyDescent="0.3">
      <c r="A47" s="10"/>
      <c r="B47" s="14"/>
      <c r="C47" s="20"/>
      <c r="D47" s="312" t="s">
        <v>25</v>
      </c>
      <c r="E47" s="21"/>
      <c r="F47" s="18"/>
      <c r="G47" s="70"/>
    </row>
    <row r="48" spans="1:7" s="23" customFormat="1" ht="28.15" customHeight="1" thickTop="1" x14ac:dyDescent="0.25">
      <c r="A48" s="24"/>
      <c r="B48" s="25"/>
      <c r="C48" s="26"/>
      <c r="D48" s="317"/>
      <c r="E48" s="76"/>
      <c r="F48" s="27"/>
      <c r="G48" s="70"/>
    </row>
    <row r="49" spans="1:7" s="23" customFormat="1" ht="47.25" x14ac:dyDescent="0.25">
      <c r="A49" s="10"/>
      <c r="B49" s="14"/>
      <c r="C49" s="20"/>
      <c r="D49" s="312" t="s">
        <v>26</v>
      </c>
      <c r="E49" s="21"/>
      <c r="F49" s="18"/>
      <c r="G49" s="70"/>
    </row>
    <row r="50" spans="1:7" s="23" customFormat="1" ht="7.5" customHeight="1" thickBot="1" x14ac:dyDescent="0.3">
      <c r="A50" s="24"/>
      <c r="B50" s="25"/>
      <c r="C50" s="26"/>
      <c r="D50" s="313"/>
      <c r="E50" s="21"/>
      <c r="F50" s="18"/>
      <c r="G50" s="70"/>
    </row>
    <row r="51" spans="1:7" s="23" customFormat="1" ht="28.15" customHeight="1" thickTop="1" x14ac:dyDescent="0.25">
      <c r="A51" s="24"/>
      <c r="B51" s="25"/>
      <c r="C51" s="26"/>
      <c r="D51" s="317"/>
      <c r="E51" s="76"/>
      <c r="F51" s="27"/>
      <c r="G51" s="70"/>
    </row>
    <row r="52" spans="1:7" s="23" customFormat="1" ht="283.5" x14ac:dyDescent="0.25">
      <c r="A52" s="10"/>
      <c r="B52" s="14"/>
      <c r="C52" s="20"/>
      <c r="D52" s="313" t="s">
        <v>27</v>
      </c>
      <c r="E52" s="21"/>
      <c r="F52" s="18"/>
      <c r="G52" s="70"/>
    </row>
    <row r="53" spans="1:7" s="23" customFormat="1" ht="7.5" customHeight="1" thickBot="1" x14ac:dyDescent="0.3">
      <c r="A53" s="24"/>
      <c r="B53" s="25"/>
      <c r="C53" s="26"/>
      <c r="D53" s="316"/>
      <c r="E53" s="21"/>
      <c r="F53" s="18"/>
      <c r="G53" s="70"/>
    </row>
    <row r="54" spans="1:7" s="23" customFormat="1" ht="28.15" customHeight="1" thickTop="1" x14ac:dyDescent="0.25">
      <c r="A54" s="24"/>
      <c r="B54" s="25"/>
      <c r="C54" s="26"/>
      <c r="D54" s="317"/>
      <c r="E54" s="76"/>
      <c r="F54" s="27"/>
      <c r="G54" s="70"/>
    </row>
    <row r="55" spans="1:7" s="23" customFormat="1" ht="108.75" customHeight="1" x14ac:dyDescent="0.25">
      <c r="A55" s="10"/>
      <c r="B55" s="14"/>
      <c r="C55" s="20"/>
      <c r="D55" s="312" t="s">
        <v>28</v>
      </c>
      <c r="E55" s="21"/>
      <c r="F55" s="18"/>
      <c r="G55" s="70"/>
    </row>
    <row r="56" spans="1:7" s="32" customFormat="1" ht="15" customHeight="1" x14ac:dyDescent="0.2">
      <c r="B56" s="33"/>
      <c r="C56" s="34"/>
      <c r="D56" s="35"/>
      <c r="E56" s="36"/>
      <c r="F56" s="37"/>
      <c r="G56" s="38"/>
    </row>
    <row r="57" spans="1:7" s="32" customFormat="1" ht="7.5" customHeight="1" thickBot="1" x14ac:dyDescent="0.25">
      <c r="B57" s="39"/>
      <c r="C57" s="40"/>
      <c r="D57" s="40"/>
      <c r="E57" s="40"/>
      <c r="F57" s="41"/>
      <c r="G57" s="38"/>
    </row>
    <row r="58" spans="1:7" s="32" customFormat="1" ht="7.5" customHeight="1" x14ac:dyDescent="0.2">
      <c r="C58" s="38"/>
      <c r="D58" s="38"/>
      <c r="E58" s="38"/>
      <c r="F58" s="38"/>
      <c r="G58" s="38"/>
    </row>
    <row r="59" spans="1:7" s="54" customFormat="1" ht="15" x14ac:dyDescent="0.25">
      <c r="D59" s="72"/>
    </row>
    <row r="60" spans="1:7" s="54" customFormat="1" ht="15" x14ac:dyDescent="0.25">
      <c r="D60" s="72"/>
    </row>
    <row r="61" spans="1:7" s="54" customFormat="1" ht="15" x14ac:dyDescent="0.25">
      <c r="D61" s="72"/>
    </row>
    <row r="62" spans="1:7" s="54" customFormat="1" ht="15" x14ac:dyDescent="0.25">
      <c r="A62" s="56"/>
      <c r="D62" s="72"/>
    </row>
    <row r="63" spans="1:7" s="56" customFormat="1" x14ac:dyDescent="0.2">
      <c r="D63" s="73"/>
    </row>
    <row r="64" spans="1:7" s="56" customFormat="1" x14ac:dyDescent="0.2">
      <c r="D64" s="73"/>
    </row>
    <row r="65" spans="4:4" s="56" customFormat="1" x14ac:dyDescent="0.2">
      <c r="D65" s="73"/>
    </row>
    <row r="66" spans="4:4" s="56" customFormat="1" x14ac:dyDescent="0.2">
      <c r="D66" s="73"/>
    </row>
    <row r="67" spans="4:4" s="56" customFormat="1" x14ac:dyDescent="0.2">
      <c r="D67" s="73"/>
    </row>
    <row r="68" spans="4:4" s="56" customFormat="1" x14ac:dyDescent="0.2">
      <c r="D68" s="73"/>
    </row>
    <row r="69" spans="4:4" s="56" customFormat="1" x14ac:dyDescent="0.2">
      <c r="D69" s="73"/>
    </row>
    <row r="70" spans="4:4" s="56" customFormat="1" x14ac:dyDescent="0.2">
      <c r="D70" s="73"/>
    </row>
    <row r="71" spans="4:4" s="56" customFormat="1" x14ac:dyDescent="0.2">
      <c r="D71" s="73"/>
    </row>
    <row r="72" spans="4:4" s="56" customFormat="1" x14ac:dyDescent="0.2">
      <c r="D72" s="73"/>
    </row>
    <row r="73" spans="4:4" s="56" customFormat="1" x14ac:dyDescent="0.2">
      <c r="D73" s="73"/>
    </row>
    <row r="74" spans="4:4" s="56" customFormat="1" x14ac:dyDescent="0.2">
      <c r="D74" s="73"/>
    </row>
    <row r="75" spans="4:4" s="56" customFormat="1" x14ac:dyDescent="0.2">
      <c r="D75" s="73"/>
    </row>
    <row r="76" spans="4:4" s="56" customFormat="1" x14ac:dyDescent="0.2">
      <c r="D76" s="73"/>
    </row>
    <row r="77" spans="4:4" s="56" customFormat="1" x14ac:dyDescent="0.2">
      <c r="D77" s="73"/>
    </row>
    <row r="78" spans="4:4" s="56" customFormat="1" x14ac:dyDescent="0.2">
      <c r="D78" s="73"/>
    </row>
    <row r="79" spans="4:4" s="56" customFormat="1" x14ac:dyDescent="0.2">
      <c r="D79" s="73"/>
    </row>
    <row r="80" spans="4:4" s="56" customFormat="1" x14ac:dyDescent="0.2">
      <c r="D80" s="73"/>
    </row>
    <row r="81" spans="1:4" s="56" customFormat="1" x14ac:dyDescent="0.2">
      <c r="D81" s="73"/>
    </row>
    <row r="82" spans="1:4" s="56" customFormat="1" x14ac:dyDescent="0.2">
      <c r="D82" s="73"/>
    </row>
    <row r="83" spans="1:4" s="56" customFormat="1" x14ac:dyDescent="0.2">
      <c r="D83" s="73"/>
    </row>
    <row r="84" spans="1:4" s="56" customFormat="1" x14ac:dyDescent="0.2">
      <c r="D84" s="73"/>
    </row>
    <row r="85" spans="1:4" s="56" customFormat="1" x14ac:dyDescent="0.2">
      <c r="D85" s="73"/>
    </row>
    <row r="86" spans="1:4" s="56" customFormat="1" x14ac:dyDescent="0.2">
      <c r="D86" s="73"/>
    </row>
    <row r="87" spans="1:4" s="56" customFormat="1" x14ac:dyDescent="0.2">
      <c r="D87" s="73"/>
    </row>
    <row r="88" spans="1:4" s="56" customFormat="1" x14ac:dyDescent="0.2">
      <c r="D88" s="73"/>
    </row>
    <row r="89" spans="1:4" s="56" customFormat="1" x14ac:dyDescent="0.2">
      <c r="D89" s="73"/>
    </row>
    <row r="90" spans="1:4" s="56" customFormat="1" x14ac:dyDescent="0.2">
      <c r="D90" s="73"/>
    </row>
    <row r="91" spans="1:4" s="56" customFormat="1" x14ac:dyDescent="0.2">
      <c r="A91" s="43"/>
      <c r="D91" s="73"/>
    </row>
    <row r="92" spans="1:4" x14ac:dyDescent="0.2">
      <c r="D92" s="73"/>
    </row>
  </sheetData>
  <sheetProtection algorithmName="SHA-512" hashValue="SmCrMm0xMGUTKrrQjJv28jVZ9/tG4UQyB4+JGphE/TMOMjldaXaUJejYTcofZHlqYGJwbUe5x2VMxPqkXpQWow==" saltValue="nSW024zi2Zc1K7GzJIn36w==" spinCount="100000" sheet="1" scenarios="1" formatRows="0"/>
  <printOptions horizontalCentered="1"/>
  <pageMargins left="0.51181102362204722" right="0.51181102362204722" top="0.51181102362204722" bottom="0.51181102362204722" header="0" footer="0.31496062992125984"/>
  <pageSetup scale="59" fitToHeight="0" orientation="portrait" r:id="rId1"/>
  <headerFooter>
    <oddFooter>&amp;CPage &amp;P of &amp;N</oddFooter>
  </headerFooter>
  <rowBreaks count="2" manualBreakCount="2">
    <brk id="36" min="3" max="3" man="1"/>
    <brk id="55" min="3" max="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92D050"/>
    <pageSetUpPr autoPageBreaks="0"/>
  </sheetPr>
  <dimension ref="A1:G161"/>
  <sheetViews>
    <sheetView showGridLines="0" showRowColHeaders="0" topLeftCell="D71" zoomScale="70" zoomScaleNormal="70" zoomScaleSheetLayoutView="70" workbookViewId="0">
      <selection activeCell="D79" sqref="D79"/>
    </sheetView>
  </sheetViews>
  <sheetFormatPr defaultColWidth="9.140625" defaultRowHeight="12.75" x14ac:dyDescent="0.2"/>
  <cols>
    <col min="1" max="1" width="2.7109375" style="10" customWidth="1"/>
    <col min="2" max="2" width="1.42578125" style="10" customWidth="1"/>
    <col min="3" max="3" width="2.7109375" style="10" customWidth="1"/>
    <col min="4" max="4" width="210.42578125" style="43" customWidth="1"/>
    <col min="5" max="5" width="2.7109375" style="10" customWidth="1"/>
    <col min="6" max="7" width="1.42578125" style="10" customWidth="1"/>
    <col min="8" max="16384" width="9.140625" style="43"/>
  </cols>
  <sheetData>
    <row r="1" spans="1:7" s="10" customFormat="1" ht="15" customHeight="1" thickBot="1" x14ac:dyDescent="0.25"/>
    <row r="2" spans="1:7" s="22" customFormat="1" ht="7.5" customHeight="1" x14ac:dyDescent="0.25">
      <c r="A2" s="10"/>
      <c r="B2" s="11"/>
      <c r="C2" s="12"/>
      <c r="D2" s="44"/>
      <c r="E2" s="12"/>
      <c r="F2" s="13"/>
      <c r="G2" s="10"/>
    </row>
    <row r="3" spans="1:7" s="22" customFormat="1" ht="15" customHeight="1" x14ac:dyDescent="0.25">
      <c r="A3" s="10"/>
      <c r="B3" s="14"/>
      <c r="C3" s="15"/>
      <c r="D3" s="45"/>
      <c r="E3" s="17"/>
      <c r="F3" s="18"/>
      <c r="G3" s="19"/>
    </row>
    <row r="4" spans="1:7" s="46" customFormat="1" ht="30" customHeight="1" x14ac:dyDescent="0.2">
      <c r="A4" s="10"/>
      <c r="B4" s="14"/>
      <c r="C4" s="20"/>
      <c r="D4" s="399" t="str">
        <f>'1. Cover'!$D$24</f>
        <v>Board of Health for the Middlesex-London Health Unit</v>
      </c>
      <c r="E4" s="21"/>
      <c r="F4" s="18"/>
      <c r="G4" s="19"/>
    </row>
    <row r="5" spans="1:7" s="129" customFormat="1" ht="69" customHeight="1" x14ac:dyDescent="0.3">
      <c r="A5" s="29"/>
      <c r="B5" s="30"/>
      <c r="C5" s="31"/>
      <c r="D5" s="400" t="str">
        <f>'1. Cover'!D21</f>
        <v>2024 Annual Report and Attestation</v>
      </c>
      <c r="E5" s="126"/>
      <c r="F5" s="127"/>
      <c r="G5" s="128"/>
    </row>
    <row r="6" spans="1:7" s="129" customFormat="1" ht="54" customHeight="1" x14ac:dyDescent="0.3">
      <c r="A6" s="29"/>
      <c r="B6" s="30"/>
      <c r="C6" s="31"/>
      <c r="D6" s="401" t="s">
        <v>29</v>
      </c>
      <c r="E6" s="126"/>
      <c r="F6" s="127"/>
      <c r="G6" s="128"/>
    </row>
    <row r="7" spans="1:7" s="46" customFormat="1" ht="7.5" customHeight="1" x14ac:dyDescent="0.2">
      <c r="A7" s="10"/>
      <c r="B7" s="14"/>
      <c r="C7" s="20"/>
      <c r="D7" s="47"/>
      <c r="E7" s="21"/>
      <c r="F7" s="18"/>
      <c r="G7" s="19"/>
    </row>
    <row r="8" spans="1:7" s="46" customFormat="1" ht="30" customHeight="1" x14ac:dyDescent="0.2">
      <c r="A8" s="10"/>
      <c r="B8" s="14"/>
      <c r="C8" s="20"/>
      <c r="D8" s="402" t="s">
        <v>30</v>
      </c>
      <c r="E8" s="21"/>
      <c r="F8" s="18"/>
      <c r="G8" s="19"/>
    </row>
    <row r="9" spans="1:7" s="46" customFormat="1" ht="34.5" customHeight="1" x14ac:dyDescent="0.2">
      <c r="A9" s="10"/>
      <c r="B9" s="14"/>
      <c r="C9" s="20"/>
      <c r="D9" s="403" t="s">
        <v>31</v>
      </c>
      <c r="E9" s="21"/>
      <c r="F9" s="18"/>
      <c r="G9" s="19"/>
    </row>
    <row r="10" spans="1:7" s="46" customFormat="1" ht="30" customHeight="1" x14ac:dyDescent="0.2">
      <c r="A10" s="10"/>
      <c r="B10" s="14"/>
      <c r="C10" s="20"/>
      <c r="D10" s="404" t="s">
        <v>32</v>
      </c>
      <c r="E10" s="21"/>
      <c r="F10" s="18"/>
      <c r="G10" s="19"/>
    </row>
    <row r="11" spans="1:7" s="46" customFormat="1" ht="56.25" customHeight="1" x14ac:dyDescent="0.2">
      <c r="A11" s="10"/>
      <c r="B11" s="14"/>
      <c r="C11" s="20"/>
      <c r="D11" s="310" t="s">
        <v>33</v>
      </c>
      <c r="E11" s="21"/>
      <c r="F11" s="18"/>
      <c r="G11" s="19"/>
    </row>
    <row r="12" spans="1:7" s="46" customFormat="1" ht="30" customHeight="1" x14ac:dyDescent="0.2">
      <c r="A12" s="10"/>
      <c r="B12" s="14"/>
      <c r="C12" s="20"/>
      <c r="D12" s="405" t="s">
        <v>34</v>
      </c>
      <c r="E12" s="21"/>
      <c r="F12" s="18"/>
      <c r="G12" s="19"/>
    </row>
    <row r="13" spans="1:7" s="46" customFormat="1" ht="56.25" customHeight="1" x14ac:dyDescent="0.2">
      <c r="A13" s="10"/>
      <c r="B13" s="14"/>
      <c r="C13" s="20"/>
      <c r="D13" s="310" t="s">
        <v>35</v>
      </c>
      <c r="E13" s="21"/>
      <c r="F13" s="18"/>
      <c r="G13" s="19"/>
    </row>
    <row r="14" spans="1:7" s="46" customFormat="1" ht="30" customHeight="1" x14ac:dyDescent="0.2">
      <c r="A14" s="10"/>
      <c r="B14" s="14"/>
      <c r="C14" s="20"/>
      <c r="D14" s="405" t="s">
        <v>36</v>
      </c>
      <c r="E14" s="21"/>
      <c r="F14" s="18"/>
      <c r="G14" s="19"/>
    </row>
    <row r="15" spans="1:7" s="46" customFormat="1" ht="56.25" customHeight="1" x14ac:dyDescent="0.2">
      <c r="A15" s="10"/>
      <c r="B15" s="14"/>
      <c r="C15" s="20"/>
      <c r="D15" s="310" t="s">
        <v>37</v>
      </c>
      <c r="E15" s="21"/>
      <c r="F15" s="18"/>
      <c r="G15" s="19"/>
    </row>
    <row r="16" spans="1:7" s="46" customFormat="1" ht="34.5" customHeight="1" x14ac:dyDescent="0.2">
      <c r="A16" s="10"/>
      <c r="B16" s="14"/>
      <c r="C16" s="20"/>
      <c r="D16" s="403" t="s">
        <v>38</v>
      </c>
      <c r="E16" s="21"/>
      <c r="F16" s="18"/>
      <c r="G16" s="19"/>
    </row>
    <row r="17" spans="1:7" s="46" customFormat="1" ht="47.25" x14ac:dyDescent="0.2">
      <c r="A17" s="10"/>
      <c r="B17" s="14"/>
      <c r="C17" s="20"/>
      <c r="D17" s="406" t="s">
        <v>39</v>
      </c>
      <c r="E17" s="21"/>
      <c r="F17" s="18"/>
      <c r="G17" s="19"/>
    </row>
    <row r="18" spans="1:7" s="46" customFormat="1" ht="56.25" customHeight="1" x14ac:dyDescent="0.2">
      <c r="A18" s="10"/>
      <c r="B18" s="14"/>
      <c r="C18" s="20"/>
      <c r="D18" s="310" t="s">
        <v>40</v>
      </c>
      <c r="E18" s="21"/>
      <c r="F18" s="18"/>
      <c r="G18" s="19"/>
    </row>
    <row r="19" spans="1:7" s="46" customFormat="1" ht="27.4" customHeight="1" x14ac:dyDescent="0.2">
      <c r="A19" s="10"/>
      <c r="B19" s="14"/>
      <c r="C19" s="20"/>
      <c r="D19" s="408" t="s">
        <v>41</v>
      </c>
      <c r="E19" s="21"/>
      <c r="F19" s="18"/>
      <c r="G19" s="19"/>
    </row>
    <row r="20" spans="1:7" s="46" customFormat="1" ht="56.25" customHeight="1" x14ac:dyDescent="0.2">
      <c r="A20" s="10"/>
      <c r="B20" s="14"/>
      <c r="C20" s="20"/>
      <c r="D20" s="310" t="s">
        <v>42</v>
      </c>
      <c r="E20" s="21"/>
      <c r="F20" s="18"/>
      <c r="G20" s="19"/>
    </row>
    <row r="21" spans="1:7" s="46" customFormat="1" ht="41.65" customHeight="1" x14ac:dyDescent="0.2">
      <c r="A21" s="10"/>
      <c r="B21" s="14"/>
      <c r="C21" s="407"/>
      <c r="D21" s="408" t="s">
        <v>43</v>
      </c>
      <c r="E21" s="21"/>
      <c r="F21" s="18"/>
      <c r="G21" s="19"/>
    </row>
    <row r="22" spans="1:7" s="46" customFormat="1" ht="56.25" customHeight="1" x14ac:dyDescent="0.2">
      <c r="A22" s="10"/>
      <c r="B22" s="14"/>
      <c r="C22" s="407"/>
      <c r="D22" s="310" t="s">
        <v>44</v>
      </c>
      <c r="E22" s="21"/>
      <c r="F22" s="18"/>
      <c r="G22" s="19"/>
    </row>
    <row r="23" spans="1:7" s="46" customFormat="1" ht="47.25" x14ac:dyDescent="0.2">
      <c r="A23" s="10"/>
      <c r="B23" s="14"/>
      <c r="C23" s="407"/>
      <c r="D23" s="408" t="s">
        <v>45</v>
      </c>
      <c r="E23" s="21"/>
      <c r="F23" s="18"/>
      <c r="G23" s="19"/>
    </row>
    <row r="24" spans="1:7" s="46" customFormat="1" ht="56.25" customHeight="1" x14ac:dyDescent="0.2">
      <c r="A24" s="10"/>
      <c r="B24" s="14"/>
      <c r="C24" s="407"/>
      <c r="D24" s="310" t="s">
        <v>46</v>
      </c>
      <c r="E24" s="21"/>
      <c r="F24" s="18"/>
      <c r="G24" s="19"/>
    </row>
    <row r="25" spans="1:7" s="46" customFormat="1" ht="56.25" customHeight="1" x14ac:dyDescent="0.2">
      <c r="A25" s="10"/>
      <c r="B25" s="14"/>
      <c r="C25" s="407"/>
      <c r="D25" s="408" t="s">
        <v>47</v>
      </c>
      <c r="E25" s="21"/>
      <c r="F25" s="18"/>
      <c r="G25" s="19"/>
    </row>
    <row r="26" spans="1:7" s="46" customFormat="1" ht="56.25" customHeight="1" x14ac:dyDescent="0.2">
      <c r="A26" s="10"/>
      <c r="B26" s="14"/>
      <c r="C26" s="407"/>
      <c r="D26" s="310" t="s">
        <v>48</v>
      </c>
      <c r="E26" s="21"/>
      <c r="F26" s="18"/>
      <c r="G26" s="19"/>
    </row>
    <row r="27" spans="1:7" s="46" customFormat="1" ht="176.25" customHeight="1" x14ac:dyDescent="0.2">
      <c r="A27" s="10"/>
      <c r="B27" s="14"/>
      <c r="C27" s="20"/>
      <c r="D27" s="405" t="s">
        <v>49</v>
      </c>
      <c r="E27" s="21"/>
      <c r="F27" s="18"/>
      <c r="G27" s="19"/>
    </row>
    <row r="28" spans="1:7" s="46" customFormat="1" ht="56.25" customHeight="1" x14ac:dyDescent="0.2">
      <c r="A28" s="10"/>
      <c r="B28" s="14"/>
      <c r="C28" s="20"/>
      <c r="D28" s="310" t="s">
        <v>50</v>
      </c>
      <c r="E28" s="21"/>
      <c r="F28" s="18"/>
      <c r="G28" s="19"/>
    </row>
    <row r="29" spans="1:7" s="46" customFormat="1" ht="30" customHeight="1" x14ac:dyDescent="0.2">
      <c r="A29" s="10"/>
      <c r="B29" s="14"/>
      <c r="C29" s="20"/>
      <c r="D29" s="405" t="s">
        <v>51</v>
      </c>
      <c r="E29" s="21"/>
      <c r="F29" s="18"/>
      <c r="G29" s="19"/>
    </row>
    <row r="30" spans="1:7" s="46" customFormat="1" ht="56.25" customHeight="1" x14ac:dyDescent="0.2">
      <c r="A30" s="10"/>
      <c r="B30" s="14"/>
      <c r="C30" s="20"/>
      <c r="D30" s="310" t="s">
        <v>52</v>
      </c>
      <c r="E30" s="21"/>
      <c r="F30" s="18"/>
      <c r="G30" s="19"/>
    </row>
    <row r="31" spans="1:7" s="46" customFormat="1" ht="45" customHeight="1" x14ac:dyDescent="0.2">
      <c r="A31" s="10"/>
      <c r="B31" s="14"/>
      <c r="C31" s="20"/>
      <c r="D31" s="405" t="s">
        <v>53</v>
      </c>
      <c r="E31" s="21"/>
      <c r="F31" s="18"/>
      <c r="G31" s="19"/>
    </row>
    <row r="32" spans="1:7" s="46" customFormat="1" ht="56.25" customHeight="1" x14ac:dyDescent="0.2">
      <c r="A32" s="10"/>
      <c r="B32" s="14"/>
      <c r="C32" s="20"/>
      <c r="D32" s="310" t="s">
        <v>54</v>
      </c>
      <c r="E32" s="21"/>
      <c r="F32" s="18"/>
      <c r="G32" s="19"/>
    </row>
    <row r="33" spans="1:7" s="46" customFormat="1" ht="28.15" customHeight="1" x14ac:dyDescent="0.2">
      <c r="A33" s="10"/>
      <c r="B33" s="14"/>
      <c r="C33" s="20"/>
      <c r="D33" s="404" t="s">
        <v>55</v>
      </c>
      <c r="E33" s="21"/>
      <c r="F33" s="18"/>
      <c r="G33" s="19"/>
    </row>
    <row r="34" spans="1:7" s="46" customFormat="1" ht="45" customHeight="1" x14ac:dyDescent="0.2">
      <c r="A34" s="10"/>
      <c r="B34" s="14"/>
      <c r="C34" s="20"/>
      <c r="D34" s="310" t="s">
        <v>56</v>
      </c>
      <c r="E34" s="21"/>
      <c r="F34" s="18"/>
      <c r="G34" s="19"/>
    </row>
    <row r="35" spans="1:7" s="46" customFormat="1" ht="45" customHeight="1" x14ac:dyDescent="0.2">
      <c r="A35" s="10"/>
      <c r="B35" s="14">
        <f>+A35</f>
        <v>0</v>
      </c>
      <c r="C35" s="20"/>
      <c r="D35" s="404" t="s">
        <v>57</v>
      </c>
      <c r="E35" s="21"/>
      <c r="F35" s="18"/>
      <c r="G35" s="19"/>
    </row>
    <row r="36" spans="1:7" s="46" customFormat="1" ht="45" customHeight="1" x14ac:dyDescent="0.2">
      <c r="A36" s="10"/>
      <c r="B36" s="14"/>
      <c r="C36" s="20"/>
      <c r="D36" s="310" t="s">
        <v>56</v>
      </c>
      <c r="E36" s="21"/>
      <c r="F36" s="18"/>
      <c r="G36" s="19"/>
    </row>
    <row r="37" spans="1:7" s="46" customFormat="1" ht="37.9" customHeight="1" x14ac:dyDescent="0.2">
      <c r="A37" s="10"/>
      <c r="B37" s="14"/>
      <c r="C37" s="20"/>
      <c r="D37" s="408" t="s">
        <v>58</v>
      </c>
      <c r="E37" s="21"/>
      <c r="F37" s="18"/>
      <c r="G37" s="19"/>
    </row>
    <row r="38" spans="1:7" s="46" customFormat="1" ht="56.25" customHeight="1" x14ac:dyDescent="0.2">
      <c r="A38" s="10"/>
      <c r="B38" s="14"/>
      <c r="C38" s="20"/>
      <c r="D38" s="310" t="s">
        <v>59</v>
      </c>
      <c r="E38" s="21"/>
      <c r="F38" s="18"/>
      <c r="G38" s="19"/>
    </row>
    <row r="39" spans="1:7" s="46" customFormat="1" ht="45" customHeight="1" x14ac:dyDescent="0.2">
      <c r="A39" s="10"/>
      <c r="B39" s="14"/>
      <c r="C39" s="20"/>
      <c r="D39" s="404" t="s">
        <v>60</v>
      </c>
      <c r="E39" s="21"/>
      <c r="F39" s="18"/>
      <c r="G39" s="19"/>
    </row>
    <row r="40" spans="1:7" s="46" customFormat="1" ht="56.25" customHeight="1" x14ac:dyDescent="0.2">
      <c r="A40" s="10"/>
      <c r="B40" s="14"/>
      <c r="C40" s="20"/>
      <c r="D40" s="310" t="s">
        <v>61</v>
      </c>
      <c r="E40" s="21"/>
      <c r="F40" s="18"/>
      <c r="G40" s="19"/>
    </row>
    <row r="41" spans="1:7" s="46" customFormat="1" ht="45" customHeight="1" x14ac:dyDescent="0.2">
      <c r="A41" s="10"/>
      <c r="B41" s="14"/>
      <c r="C41" s="20"/>
      <c r="D41" s="404" t="s">
        <v>62</v>
      </c>
      <c r="E41" s="21"/>
      <c r="F41" s="18"/>
      <c r="G41" s="19"/>
    </row>
    <row r="42" spans="1:7" s="46" customFormat="1" ht="56.25" customHeight="1" x14ac:dyDescent="0.2">
      <c r="A42" s="10"/>
      <c r="B42" s="14"/>
      <c r="C42" s="20"/>
      <c r="D42" s="310" t="s">
        <v>63</v>
      </c>
      <c r="E42" s="21"/>
      <c r="F42" s="18"/>
      <c r="G42" s="19"/>
    </row>
    <row r="43" spans="1:7" s="46" customFormat="1" ht="34.5" customHeight="1" x14ac:dyDescent="0.2">
      <c r="A43" s="10"/>
      <c r="B43" s="14"/>
      <c r="C43" s="20"/>
      <c r="D43" s="403" t="s">
        <v>64</v>
      </c>
      <c r="E43" s="21"/>
      <c r="F43" s="18"/>
      <c r="G43" s="19"/>
    </row>
    <row r="44" spans="1:7" s="46" customFormat="1" ht="75" customHeight="1" x14ac:dyDescent="0.2">
      <c r="A44" s="10"/>
      <c r="B44" s="14"/>
      <c r="C44" s="20"/>
      <c r="D44" s="404" t="s">
        <v>65</v>
      </c>
      <c r="E44" s="21"/>
      <c r="F44" s="18"/>
      <c r="G44" s="19"/>
    </row>
    <row r="45" spans="1:7" s="46" customFormat="1" ht="56.25" customHeight="1" x14ac:dyDescent="0.2">
      <c r="A45" s="10"/>
      <c r="B45" s="14"/>
      <c r="C45" s="20"/>
      <c r="D45" s="310" t="s">
        <v>66</v>
      </c>
      <c r="E45" s="21"/>
      <c r="F45" s="18"/>
      <c r="G45" s="19"/>
    </row>
    <row r="46" spans="1:7" s="46" customFormat="1" ht="30" customHeight="1" x14ac:dyDescent="0.2">
      <c r="A46" s="10"/>
      <c r="B46" s="14"/>
      <c r="C46" s="20"/>
      <c r="D46" s="405" t="s">
        <v>67</v>
      </c>
      <c r="E46" s="21"/>
      <c r="F46" s="18"/>
      <c r="G46" s="19"/>
    </row>
    <row r="47" spans="1:7" s="46" customFormat="1" ht="56.25" customHeight="1" x14ac:dyDescent="0.2">
      <c r="A47" s="10"/>
      <c r="B47" s="14"/>
      <c r="C47" s="20"/>
      <c r="D47" s="310" t="s">
        <v>68</v>
      </c>
      <c r="E47" s="21"/>
      <c r="F47" s="18"/>
      <c r="G47" s="19"/>
    </row>
    <row r="48" spans="1:7" s="46" customFormat="1" ht="116.25" customHeight="1" x14ac:dyDescent="0.2">
      <c r="A48" s="10"/>
      <c r="B48" s="14"/>
      <c r="C48" s="20"/>
      <c r="D48" s="404" t="s">
        <v>69</v>
      </c>
      <c r="E48" s="21"/>
      <c r="F48" s="18"/>
      <c r="G48" s="19"/>
    </row>
    <row r="49" spans="1:7" s="46" customFormat="1" ht="56.25" customHeight="1" x14ac:dyDescent="0.2">
      <c r="A49" s="10"/>
      <c r="B49" s="14"/>
      <c r="C49" s="20"/>
      <c r="D49" s="310" t="s">
        <v>70</v>
      </c>
      <c r="E49" s="21"/>
      <c r="F49" s="18"/>
      <c r="G49" s="19"/>
    </row>
    <row r="50" spans="1:7" s="46" customFormat="1" ht="30" customHeight="1" x14ac:dyDescent="0.2">
      <c r="A50" s="10"/>
      <c r="B50" s="14"/>
      <c r="C50" s="20"/>
      <c r="D50" s="404" t="s">
        <v>71</v>
      </c>
      <c r="E50" s="21"/>
      <c r="F50" s="18"/>
      <c r="G50" s="19"/>
    </row>
    <row r="51" spans="1:7" s="46" customFormat="1" ht="56.25" customHeight="1" x14ac:dyDescent="0.2">
      <c r="A51" s="10"/>
      <c r="B51" s="14"/>
      <c r="C51" s="20"/>
      <c r="D51" s="310" t="s">
        <v>72</v>
      </c>
      <c r="E51" s="21"/>
      <c r="F51" s="18"/>
      <c r="G51" s="19"/>
    </row>
    <row r="52" spans="1:7" s="46" customFormat="1" ht="30" customHeight="1" x14ac:dyDescent="0.2">
      <c r="A52" s="10"/>
      <c r="B52" s="14"/>
      <c r="C52" s="20"/>
      <c r="D52" s="404" t="s">
        <v>73</v>
      </c>
      <c r="E52" s="21"/>
      <c r="F52" s="18"/>
      <c r="G52" s="19"/>
    </row>
    <row r="53" spans="1:7" s="46" customFormat="1" ht="56.25" customHeight="1" x14ac:dyDescent="0.2">
      <c r="A53" s="10"/>
      <c r="B53" s="14"/>
      <c r="C53" s="20"/>
      <c r="D53" s="310" t="s">
        <v>72</v>
      </c>
      <c r="E53" s="21"/>
      <c r="F53" s="18"/>
      <c r="G53" s="19"/>
    </row>
    <row r="54" spans="1:7" s="46" customFormat="1" ht="34.5" customHeight="1" x14ac:dyDescent="0.2">
      <c r="A54" s="10"/>
      <c r="B54" s="14"/>
      <c r="C54" s="20"/>
      <c r="D54" s="403" t="s">
        <v>74</v>
      </c>
      <c r="E54" s="21"/>
      <c r="F54" s="18"/>
      <c r="G54" s="19"/>
    </row>
    <row r="55" spans="1:7" s="46" customFormat="1" ht="89.25" customHeight="1" x14ac:dyDescent="0.2">
      <c r="A55" s="10"/>
      <c r="B55" s="14"/>
      <c r="C55" s="20"/>
      <c r="D55" s="404" t="s">
        <v>75</v>
      </c>
      <c r="E55" s="21"/>
      <c r="F55" s="18"/>
      <c r="G55" s="19"/>
    </row>
    <row r="56" spans="1:7" s="46" customFormat="1" ht="56.25" customHeight="1" x14ac:dyDescent="0.2">
      <c r="A56" s="10"/>
      <c r="B56" s="14"/>
      <c r="C56" s="20"/>
      <c r="D56" s="310" t="s">
        <v>76</v>
      </c>
      <c r="E56" s="21"/>
      <c r="F56" s="18"/>
      <c r="G56" s="19"/>
    </row>
    <row r="57" spans="1:7" s="46" customFormat="1" ht="63" customHeight="1" x14ac:dyDescent="0.2">
      <c r="A57" s="10"/>
      <c r="B57" s="14"/>
      <c r="C57" s="20"/>
      <c r="D57" s="404" t="s">
        <v>77</v>
      </c>
      <c r="E57" s="21"/>
      <c r="F57" s="18"/>
      <c r="G57" s="19"/>
    </row>
    <row r="58" spans="1:7" s="46" customFormat="1" ht="56.25" customHeight="1" x14ac:dyDescent="0.2">
      <c r="A58" s="10"/>
      <c r="B58" s="14"/>
      <c r="C58" s="20"/>
      <c r="D58" s="310" t="s">
        <v>78</v>
      </c>
      <c r="E58" s="21"/>
      <c r="F58" s="18"/>
      <c r="G58" s="19"/>
    </row>
    <row r="59" spans="1:7" s="46" customFormat="1" ht="74.25" customHeight="1" x14ac:dyDescent="0.2">
      <c r="A59" s="10"/>
      <c r="B59" s="14"/>
      <c r="C59" s="20"/>
      <c r="D59" s="404" t="s">
        <v>79</v>
      </c>
      <c r="E59" s="21"/>
      <c r="F59" s="18"/>
      <c r="G59" s="19"/>
    </row>
    <row r="60" spans="1:7" s="46" customFormat="1" ht="56.25" customHeight="1" x14ac:dyDescent="0.2">
      <c r="A60" s="10"/>
      <c r="B60" s="14"/>
      <c r="C60" s="20"/>
      <c r="D60" s="310" t="s">
        <v>80</v>
      </c>
      <c r="E60" s="21"/>
      <c r="F60" s="18"/>
      <c r="G60" s="19"/>
    </row>
    <row r="61" spans="1:7" s="46" customFormat="1" ht="30" customHeight="1" x14ac:dyDescent="0.2">
      <c r="A61" s="10"/>
      <c r="B61" s="14"/>
      <c r="C61" s="20"/>
      <c r="D61" s="405" t="s">
        <v>81</v>
      </c>
      <c r="E61" s="21"/>
      <c r="F61" s="18"/>
      <c r="G61" s="19"/>
    </row>
    <row r="62" spans="1:7" s="46" customFormat="1" ht="56.25" customHeight="1" x14ac:dyDescent="0.2">
      <c r="A62" s="10"/>
      <c r="B62" s="14"/>
      <c r="C62" s="20"/>
      <c r="D62" s="310" t="s">
        <v>56</v>
      </c>
      <c r="E62" s="21"/>
      <c r="F62" s="18"/>
      <c r="G62" s="19"/>
    </row>
    <row r="63" spans="1:7" s="46" customFormat="1" ht="60" customHeight="1" x14ac:dyDescent="0.2">
      <c r="A63" s="10"/>
      <c r="B63" s="14"/>
      <c r="C63" s="20"/>
      <c r="D63" s="404" t="s">
        <v>82</v>
      </c>
      <c r="E63" s="21"/>
      <c r="F63" s="18"/>
      <c r="G63" s="19"/>
    </row>
    <row r="64" spans="1:7" s="46" customFormat="1" ht="56.25" customHeight="1" x14ac:dyDescent="0.2">
      <c r="A64" s="10"/>
      <c r="B64" s="14"/>
      <c r="C64" s="20"/>
      <c r="D64" s="311" t="s">
        <v>83</v>
      </c>
      <c r="E64" s="21"/>
      <c r="F64" s="18"/>
      <c r="G64" s="19"/>
    </row>
    <row r="65" spans="1:7" s="46" customFormat="1" ht="7.5" customHeight="1" x14ac:dyDescent="0.2">
      <c r="A65" s="10"/>
      <c r="B65" s="14"/>
      <c r="C65" s="20"/>
      <c r="D65" s="47"/>
      <c r="E65" s="21"/>
      <c r="F65" s="18"/>
      <c r="G65" s="19"/>
    </row>
    <row r="66" spans="1:7" s="46" customFormat="1" ht="30" customHeight="1" x14ac:dyDescent="0.2">
      <c r="A66" s="10"/>
      <c r="B66" s="14"/>
      <c r="C66" s="20"/>
      <c r="D66" s="409" t="s">
        <v>84</v>
      </c>
      <c r="E66" s="21"/>
      <c r="F66" s="18"/>
      <c r="G66" s="19"/>
    </row>
    <row r="67" spans="1:7" s="46" customFormat="1" ht="34.5" customHeight="1" x14ac:dyDescent="0.2">
      <c r="A67" s="10"/>
      <c r="B67" s="14"/>
      <c r="C67" s="20"/>
      <c r="D67" s="403" t="s">
        <v>85</v>
      </c>
      <c r="E67" s="21"/>
      <c r="F67" s="18"/>
      <c r="G67" s="19"/>
    </row>
    <row r="68" spans="1:7" s="46" customFormat="1" ht="45" customHeight="1" x14ac:dyDescent="0.2">
      <c r="A68" s="10"/>
      <c r="B68" s="14"/>
      <c r="C68" s="20"/>
      <c r="D68" s="405" t="s">
        <v>86</v>
      </c>
      <c r="E68" s="21"/>
      <c r="F68" s="18"/>
      <c r="G68" s="19"/>
    </row>
    <row r="69" spans="1:7" s="46" customFormat="1" ht="57" customHeight="1" x14ac:dyDescent="0.2">
      <c r="A69" s="10"/>
      <c r="B69" s="14"/>
      <c r="C69" s="20"/>
      <c r="D69" s="310" t="s">
        <v>87</v>
      </c>
      <c r="E69" s="21"/>
      <c r="F69" s="18"/>
      <c r="G69" s="19"/>
    </row>
    <row r="70" spans="1:7" s="46" customFormat="1" ht="45" customHeight="1" x14ac:dyDescent="0.2">
      <c r="A70" s="10"/>
      <c r="B70" s="14"/>
      <c r="C70" s="20"/>
      <c r="D70" s="405" t="s">
        <v>88</v>
      </c>
      <c r="E70" s="21"/>
      <c r="F70" s="18"/>
      <c r="G70" s="19"/>
    </row>
    <row r="71" spans="1:7" s="46" customFormat="1" ht="57" customHeight="1" x14ac:dyDescent="0.2">
      <c r="A71" s="10"/>
      <c r="B71" s="14"/>
      <c r="C71" s="20"/>
      <c r="D71" s="310" t="s">
        <v>89</v>
      </c>
      <c r="E71" s="21"/>
      <c r="F71" s="18"/>
      <c r="G71" s="19"/>
    </row>
    <row r="72" spans="1:7" s="46" customFormat="1" ht="34.5" customHeight="1" x14ac:dyDescent="0.2">
      <c r="A72" s="10"/>
      <c r="B72" s="14"/>
      <c r="C72" s="20"/>
      <c r="D72" s="403" t="s">
        <v>90</v>
      </c>
      <c r="E72" s="21"/>
      <c r="F72" s="18"/>
      <c r="G72" s="19"/>
    </row>
    <row r="73" spans="1:7" s="46" customFormat="1" ht="45" customHeight="1" x14ac:dyDescent="0.2">
      <c r="A73" s="10"/>
      <c r="B73" s="14"/>
      <c r="C73" s="20"/>
      <c r="D73" s="405" t="s">
        <v>91</v>
      </c>
      <c r="E73" s="21"/>
      <c r="F73" s="18"/>
      <c r="G73" s="19"/>
    </row>
    <row r="74" spans="1:7" s="46" customFormat="1" ht="57" customHeight="1" x14ac:dyDescent="0.2">
      <c r="A74" s="10"/>
      <c r="B74" s="14"/>
      <c r="C74" s="20"/>
      <c r="D74" s="310" t="s">
        <v>92</v>
      </c>
      <c r="E74" s="21"/>
      <c r="F74" s="18"/>
      <c r="G74" s="19"/>
    </row>
    <row r="75" spans="1:7" s="46" customFormat="1" ht="34.5" customHeight="1" x14ac:dyDescent="0.2">
      <c r="A75" s="10"/>
      <c r="B75" s="14"/>
      <c r="C75" s="20"/>
      <c r="D75" s="410" t="s">
        <v>93</v>
      </c>
      <c r="E75" s="21"/>
      <c r="F75" s="18"/>
      <c r="G75" s="19"/>
    </row>
    <row r="76" spans="1:7" s="46" customFormat="1" ht="45" customHeight="1" x14ac:dyDescent="0.2">
      <c r="A76" s="10"/>
      <c r="B76" s="14"/>
      <c r="C76" s="20"/>
      <c r="D76" s="405" t="s">
        <v>86</v>
      </c>
      <c r="E76" s="21"/>
      <c r="F76" s="18"/>
      <c r="G76" s="19"/>
    </row>
    <row r="77" spans="1:7" s="46" customFormat="1" ht="57" customHeight="1" x14ac:dyDescent="0.2">
      <c r="A77" s="10"/>
      <c r="B77" s="14"/>
      <c r="C77" s="20"/>
      <c r="D77" s="310" t="s">
        <v>94</v>
      </c>
      <c r="E77" s="21"/>
      <c r="F77" s="18"/>
      <c r="G77" s="19"/>
    </row>
    <row r="78" spans="1:7" s="46" customFormat="1" ht="45" customHeight="1" x14ac:dyDescent="0.2">
      <c r="A78" s="10"/>
      <c r="B78" s="14"/>
      <c r="C78" s="20"/>
      <c r="D78" s="405" t="s">
        <v>88</v>
      </c>
      <c r="E78" s="21"/>
      <c r="F78" s="18"/>
      <c r="G78" s="19"/>
    </row>
    <row r="79" spans="1:7" s="46" customFormat="1" ht="57" customHeight="1" x14ac:dyDescent="0.2">
      <c r="A79" s="10"/>
      <c r="B79" s="14"/>
      <c r="C79" s="20"/>
      <c r="D79" s="310" t="s">
        <v>95</v>
      </c>
      <c r="E79" s="21"/>
      <c r="F79" s="18"/>
      <c r="G79" s="19"/>
    </row>
    <row r="80" spans="1:7" s="46" customFormat="1" ht="34.5" customHeight="1" x14ac:dyDescent="0.2">
      <c r="A80" s="10"/>
      <c r="B80" s="14"/>
      <c r="C80" s="20"/>
      <c r="D80" s="403" t="s">
        <v>96</v>
      </c>
      <c r="E80" s="21"/>
      <c r="F80" s="18"/>
      <c r="G80" s="19"/>
    </row>
    <row r="81" spans="1:7" s="46" customFormat="1" ht="45" customHeight="1" x14ac:dyDescent="0.2">
      <c r="A81" s="10"/>
      <c r="B81" s="14"/>
      <c r="C81" s="20"/>
      <c r="D81" s="405" t="s">
        <v>97</v>
      </c>
      <c r="E81" s="21"/>
      <c r="F81" s="18"/>
      <c r="G81" s="19"/>
    </row>
    <row r="82" spans="1:7" s="46" customFormat="1" ht="57" customHeight="1" x14ac:dyDescent="0.2">
      <c r="A82" s="10"/>
      <c r="B82" s="14"/>
      <c r="C82" s="20"/>
      <c r="D82" s="310" t="s">
        <v>98</v>
      </c>
      <c r="E82" s="21"/>
      <c r="F82" s="18"/>
      <c r="G82" s="19"/>
    </row>
    <row r="83" spans="1:7" s="46" customFormat="1" ht="45" customHeight="1" x14ac:dyDescent="0.2">
      <c r="A83" s="10"/>
      <c r="B83" s="14"/>
      <c r="C83" s="20"/>
      <c r="D83" s="405" t="s">
        <v>99</v>
      </c>
      <c r="E83" s="21"/>
      <c r="F83" s="18"/>
      <c r="G83" s="19"/>
    </row>
    <row r="84" spans="1:7" s="46" customFormat="1" ht="57" customHeight="1" x14ac:dyDescent="0.2">
      <c r="A84" s="10"/>
      <c r="B84" s="14"/>
      <c r="C84" s="20"/>
      <c r="D84" s="310" t="s">
        <v>100</v>
      </c>
      <c r="E84" s="21"/>
      <c r="F84" s="18"/>
      <c r="G84" s="19"/>
    </row>
    <row r="85" spans="1:7" s="46" customFormat="1" ht="30" customHeight="1" x14ac:dyDescent="0.2">
      <c r="A85" s="10"/>
      <c r="B85" s="14"/>
      <c r="C85" s="20"/>
      <c r="D85" s="405" t="s">
        <v>101</v>
      </c>
      <c r="E85" s="21"/>
      <c r="F85" s="18"/>
      <c r="G85" s="19"/>
    </row>
    <row r="86" spans="1:7" s="46" customFormat="1" ht="57" customHeight="1" x14ac:dyDescent="0.2">
      <c r="A86" s="10"/>
      <c r="B86" s="14"/>
      <c r="C86" s="20"/>
      <c r="D86" s="310" t="s">
        <v>72</v>
      </c>
      <c r="E86" s="21"/>
      <c r="F86" s="18"/>
      <c r="G86" s="19"/>
    </row>
    <row r="87" spans="1:7" s="46" customFormat="1" ht="30" customHeight="1" x14ac:dyDescent="0.2">
      <c r="A87" s="10"/>
      <c r="B87" s="14"/>
      <c r="C87" s="20"/>
      <c r="D87" s="405" t="s">
        <v>102</v>
      </c>
      <c r="E87" s="21"/>
      <c r="F87" s="18"/>
      <c r="G87" s="19"/>
    </row>
    <row r="88" spans="1:7" s="46" customFormat="1" ht="57" customHeight="1" x14ac:dyDescent="0.2">
      <c r="A88" s="10"/>
      <c r="B88" s="14"/>
      <c r="C88" s="20"/>
      <c r="D88" s="310" t="s">
        <v>72</v>
      </c>
      <c r="E88" s="21"/>
      <c r="F88" s="18"/>
      <c r="G88" s="19"/>
    </row>
    <row r="89" spans="1:7" s="46" customFormat="1" ht="34.5" customHeight="1" x14ac:dyDescent="0.2">
      <c r="A89" s="10"/>
      <c r="B89" s="14"/>
      <c r="C89" s="20"/>
      <c r="D89" s="410" t="s">
        <v>103</v>
      </c>
      <c r="E89" s="21"/>
      <c r="F89" s="18"/>
      <c r="G89" s="19"/>
    </row>
    <row r="90" spans="1:7" s="46" customFormat="1" ht="45" customHeight="1" x14ac:dyDescent="0.2">
      <c r="A90" s="10"/>
      <c r="B90" s="14"/>
      <c r="C90" s="20"/>
      <c r="D90" s="405" t="s">
        <v>104</v>
      </c>
      <c r="E90" s="21"/>
      <c r="F90" s="18"/>
      <c r="G90" s="19"/>
    </row>
    <row r="91" spans="1:7" s="46" customFormat="1" ht="57" customHeight="1" x14ac:dyDescent="0.2">
      <c r="A91" s="10"/>
      <c r="B91" s="14"/>
      <c r="C91" s="20"/>
      <c r="D91" s="310" t="s">
        <v>105</v>
      </c>
      <c r="E91" s="21"/>
      <c r="F91" s="18"/>
      <c r="G91" s="19"/>
    </row>
    <row r="92" spans="1:7" s="46" customFormat="1" ht="45" customHeight="1" x14ac:dyDescent="0.2">
      <c r="A92" s="10"/>
      <c r="B92" s="14"/>
      <c r="C92" s="20"/>
      <c r="D92" s="405" t="s">
        <v>106</v>
      </c>
      <c r="E92" s="21"/>
      <c r="F92" s="18"/>
      <c r="G92" s="19"/>
    </row>
    <row r="93" spans="1:7" s="46" customFormat="1" ht="57" customHeight="1" x14ac:dyDescent="0.2">
      <c r="A93" s="10"/>
      <c r="B93" s="14"/>
      <c r="C93" s="20"/>
      <c r="D93" s="310" t="s">
        <v>107</v>
      </c>
      <c r="E93" s="21"/>
      <c r="F93" s="18"/>
      <c r="G93" s="19"/>
    </row>
    <row r="94" spans="1:7" s="46" customFormat="1" ht="45" customHeight="1" x14ac:dyDescent="0.2">
      <c r="A94" s="10"/>
      <c r="B94" s="14"/>
      <c r="C94" s="20"/>
      <c r="D94" s="405" t="s">
        <v>108</v>
      </c>
      <c r="E94" s="21"/>
      <c r="F94" s="18"/>
      <c r="G94" s="19"/>
    </row>
    <row r="95" spans="1:7" s="46" customFormat="1" ht="57" customHeight="1" x14ac:dyDescent="0.2">
      <c r="A95" s="10"/>
      <c r="B95" s="14"/>
      <c r="C95" s="20"/>
      <c r="D95" s="310" t="s">
        <v>109</v>
      </c>
      <c r="E95" s="21"/>
      <c r="F95" s="18"/>
      <c r="G95" s="19"/>
    </row>
    <row r="96" spans="1:7" s="46" customFormat="1" ht="45" customHeight="1" x14ac:dyDescent="0.2">
      <c r="A96" s="10"/>
      <c r="B96" s="14"/>
      <c r="C96" s="20"/>
      <c r="D96" s="405" t="s">
        <v>110</v>
      </c>
      <c r="E96" s="21"/>
      <c r="F96" s="18"/>
      <c r="G96" s="19"/>
    </row>
    <row r="97" spans="1:7" s="46" customFormat="1" ht="57" customHeight="1" x14ac:dyDescent="0.2">
      <c r="A97" s="10"/>
      <c r="B97" s="14"/>
      <c r="C97" s="20"/>
      <c r="D97" s="310" t="s">
        <v>111</v>
      </c>
      <c r="E97" s="21"/>
      <c r="F97" s="18"/>
      <c r="G97" s="19"/>
    </row>
    <row r="98" spans="1:7" s="10" customFormat="1" ht="15" customHeight="1" x14ac:dyDescent="0.2">
      <c r="B98" s="14"/>
      <c r="C98" s="48"/>
      <c r="D98" s="411"/>
      <c r="E98" s="36"/>
      <c r="F98" s="37"/>
      <c r="G98" s="19"/>
    </row>
    <row r="99" spans="1:7" s="10" customFormat="1" ht="7.5" customHeight="1" thickBot="1" x14ac:dyDescent="0.25">
      <c r="B99" s="49"/>
      <c r="C99" s="50"/>
      <c r="D99" s="50"/>
      <c r="E99" s="50"/>
      <c r="F99" s="51"/>
      <c r="G99" s="19"/>
    </row>
    <row r="100" spans="1:7" s="10" customFormat="1" ht="7.5" customHeight="1" x14ac:dyDescent="0.2">
      <c r="C100" s="19"/>
      <c r="D100" s="19"/>
      <c r="E100" s="19"/>
      <c r="F100" s="19"/>
      <c r="G100" s="19"/>
    </row>
    <row r="101" spans="1:7" s="23" customFormat="1" ht="15" x14ac:dyDescent="0.25">
      <c r="A101" s="10"/>
      <c r="B101" s="10"/>
      <c r="C101" s="10"/>
      <c r="D101" s="52"/>
      <c r="E101" s="10"/>
      <c r="F101" s="10"/>
      <c r="G101" s="10"/>
    </row>
    <row r="102" spans="1:7" s="53" customFormat="1" ht="15" x14ac:dyDescent="0.25">
      <c r="A102" s="10"/>
      <c r="B102" s="10"/>
      <c r="C102" s="10"/>
      <c r="D102" s="52"/>
      <c r="E102" s="10"/>
      <c r="F102" s="10"/>
      <c r="G102" s="10"/>
    </row>
    <row r="103" spans="1:7" s="53" customFormat="1" ht="15" x14ac:dyDescent="0.25">
      <c r="A103" s="10"/>
      <c r="B103" s="10"/>
      <c r="C103" s="10"/>
      <c r="D103" s="52"/>
      <c r="E103" s="10"/>
      <c r="F103" s="10"/>
      <c r="G103" s="10"/>
    </row>
    <row r="104" spans="1:7" s="53" customFormat="1" ht="15" x14ac:dyDescent="0.25">
      <c r="A104" s="10"/>
      <c r="B104" s="10"/>
      <c r="C104" s="10"/>
      <c r="D104" s="52"/>
      <c r="E104" s="10"/>
      <c r="F104" s="10"/>
      <c r="G104" s="10"/>
    </row>
    <row r="105" spans="1:7" s="53" customFormat="1" ht="15" x14ac:dyDescent="0.25">
      <c r="A105" s="10"/>
      <c r="B105" s="10"/>
      <c r="C105" s="10"/>
      <c r="D105" s="52"/>
      <c r="E105" s="10"/>
      <c r="F105" s="10"/>
      <c r="G105" s="10"/>
    </row>
    <row r="106" spans="1:7" s="53" customFormat="1" ht="15" x14ac:dyDescent="0.25">
      <c r="A106" s="10"/>
      <c r="B106" s="10"/>
      <c r="C106" s="10"/>
      <c r="D106" s="52"/>
      <c r="E106" s="10"/>
      <c r="F106" s="10"/>
      <c r="G106" s="10"/>
    </row>
    <row r="107" spans="1:7" s="53" customFormat="1" ht="15" x14ac:dyDescent="0.25">
      <c r="A107" s="10"/>
      <c r="B107" s="10"/>
      <c r="C107" s="10"/>
      <c r="D107" s="52"/>
      <c r="E107" s="10"/>
      <c r="F107" s="10"/>
      <c r="G107" s="10"/>
    </row>
    <row r="108" spans="1:7" s="53" customFormat="1" ht="15" x14ac:dyDescent="0.25">
      <c r="A108" s="10"/>
      <c r="B108" s="10"/>
      <c r="C108" s="10"/>
      <c r="D108" s="52"/>
      <c r="E108" s="10"/>
      <c r="F108" s="10"/>
      <c r="G108" s="10"/>
    </row>
    <row r="109" spans="1:7" s="53" customFormat="1" ht="15" x14ac:dyDescent="0.25">
      <c r="A109" s="10"/>
      <c r="B109" s="10"/>
      <c r="C109" s="10"/>
      <c r="D109" s="52"/>
      <c r="E109" s="10"/>
      <c r="F109" s="10"/>
      <c r="G109" s="10"/>
    </row>
    <row r="110" spans="1:7" s="53" customFormat="1" ht="15" x14ac:dyDescent="0.25">
      <c r="A110" s="10"/>
      <c r="B110" s="10"/>
      <c r="C110" s="10"/>
      <c r="D110" s="52"/>
      <c r="E110" s="10"/>
      <c r="F110" s="10"/>
      <c r="G110" s="10"/>
    </row>
    <row r="111" spans="1:7" s="53" customFormat="1" ht="15" x14ac:dyDescent="0.25">
      <c r="A111" s="10"/>
      <c r="B111" s="10"/>
      <c r="C111" s="10"/>
      <c r="D111" s="52"/>
      <c r="E111" s="10"/>
      <c r="F111" s="10"/>
      <c r="G111" s="10"/>
    </row>
    <row r="112" spans="1:7" s="54" customFormat="1" ht="15" x14ac:dyDescent="0.25">
      <c r="A112" s="10"/>
      <c r="B112" s="10"/>
      <c r="C112" s="10"/>
      <c r="D112" s="52"/>
      <c r="E112" s="10"/>
      <c r="F112" s="10"/>
      <c r="G112" s="10"/>
    </row>
    <row r="113" spans="1:7" s="54" customFormat="1" ht="15" x14ac:dyDescent="0.25">
      <c r="A113" s="10"/>
      <c r="B113" s="10"/>
      <c r="C113" s="10"/>
      <c r="D113" s="52"/>
      <c r="E113" s="10"/>
      <c r="F113" s="10"/>
      <c r="G113" s="10"/>
    </row>
    <row r="114" spans="1:7" s="54" customFormat="1" ht="15" x14ac:dyDescent="0.25">
      <c r="A114" s="10"/>
      <c r="B114" s="10"/>
      <c r="C114" s="10"/>
      <c r="D114" s="52"/>
      <c r="E114" s="10"/>
      <c r="F114" s="10"/>
      <c r="G114" s="10"/>
    </row>
    <row r="115" spans="1:7" s="54" customFormat="1" ht="15" x14ac:dyDescent="0.25">
      <c r="A115" s="10"/>
      <c r="B115" s="10"/>
      <c r="C115" s="10"/>
      <c r="D115" s="52"/>
      <c r="E115" s="10"/>
      <c r="F115" s="10"/>
      <c r="G115" s="10"/>
    </row>
    <row r="116" spans="1:7" s="54" customFormat="1" ht="15" x14ac:dyDescent="0.25">
      <c r="A116" s="10"/>
      <c r="B116" s="10"/>
      <c r="C116" s="10"/>
      <c r="D116" s="52"/>
      <c r="E116" s="10"/>
      <c r="F116" s="10"/>
      <c r="G116" s="10"/>
    </row>
    <row r="117" spans="1:7" s="54" customFormat="1" ht="15" x14ac:dyDescent="0.25">
      <c r="A117" s="10"/>
      <c r="B117" s="10"/>
      <c r="C117" s="10"/>
      <c r="D117" s="52"/>
      <c r="E117" s="10"/>
      <c r="F117" s="10"/>
      <c r="G117" s="10"/>
    </row>
    <row r="118" spans="1:7" s="54" customFormat="1" ht="15" x14ac:dyDescent="0.25">
      <c r="A118" s="10"/>
      <c r="B118" s="10"/>
      <c r="C118" s="10"/>
      <c r="D118" s="52"/>
      <c r="E118" s="10"/>
      <c r="F118" s="10"/>
      <c r="G118" s="10"/>
    </row>
    <row r="119" spans="1:7" s="54" customFormat="1" ht="15" x14ac:dyDescent="0.25">
      <c r="A119" s="10"/>
      <c r="B119" s="10"/>
      <c r="C119" s="10"/>
      <c r="D119" s="52"/>
      <c r="E119" s="10"/>
      <c r="F119" s="10"/>
      <c r="G119" s="10"/>
    </row>
    <row r="120" spans="1:7" s="54" customFormat="1" ht="15" x14ac:dyDescent="0.25">
      <c r="A120" s="10"/>
      <c r="B120" s="10"/>
      <c r="C120" s="10"/>
      <c r="D120" s="52"/>
      <c r="E120" s="10"/>
      <c r="F120" s="10"/>
      <c r="G120" s="10"/>
    </row>
    <row r="121" spans="1:7" s="54" customFormat="1" ht="15" x14ac:dyDescent="0.25">
      <c r="A121" s="10"/>
      <c r="B121" s="10"/>
      <c r="C121" s="10"/>
      <c r="D121" s="52"/>
      <c r="E121" s="10"/>
      <c r="F121" s="10"/>
      <c r="G121" s="10"/>
    </row>
    <row r="122" spans="1:7" s="54" customFormat="1" ht="15" x14ac:dyDescent="0.25">
      <c r="A122" s="10"/>
      <c r="B122" s="10"/>
      <c r="C122" s="10"/>
      <c r="D122" s="52"/>
      <c r="E122" s="10"/>
      <c r="F122" s="10"/>
      <c r="G122" s="10"/>
    </row>
    <row r="123" spans="1:7" s="54" customFormat="1" ht="15" x14ac:dyDescent="0.25">
      <c r="A123" s="10"/>
      <c r="B123" s="10"/>
      <c r="C123" s="10"/>
      <c r="D123" s="52"/>
      <c r="E123" s="10"/>
      <c r="F123" s="10"/>
      <c r="G123" s="10"/>
    </row>
    <row r="124" spans="1:7" s="54" customFormat="1" ht="15" x14ac:dyDescent="0.25">
      <c r="A124" s="10"/>
      <c r="B124" s="10"/>
      <c r="C124" s="10"/>
      <c r="D124" s="52"/>
      <c r="E124" s="10"/>
      <c r="F124" s="10"/>
      <c r="G124" s="10"/>
    </row>
    <row r="125" spans="1:7" s="54" customFormat="1" ht="15" x14ac:dyDescent="0.25">
      <c r="A125" s="10"/>
      <c r="B125" s="10"/>
      <c r="C125" s="10"/>
      <c r="D125" s="52"/>
      <c r="E125" s="10"/>
      <c r="F125" s="10"/>
      <c r="G125" s="10"/>
    </row>
    <row r="126" spans="1:7" s="54" customFormat="1" ht="15" x14ac:dyDescent="0.25">
      <c r="A126" s="10"/>
      <c r="B126" s="10"/>
      <c r="C126" s="10"/>
      <c r="D126" s="52"/>
      <c r="E126" s="10"/>
      <c r="F126" s="10"/>
      <c r="G126" s="10"/>
    </row>
    <row r="127" spans="1:7" s="54" customFormat="1" ht="15" x14ac:dyDescent="0.25">
      <c r="A127" s="10"/>
      <c r="B127" s="10"/>
      <c r="C127" s="10"/>
      <c r="D127" s="52"/>
      <c r="E127" s="10"/>
      <c r="F127" s="10"/>
      <c r="G127" s="10"/>
    </row>
    <row r="128" spans="1:7" s="54" customFormat="1" ht="15" x14ac:dyDescent="0.25">
      <c r="A128" s="10"/>
      <c r="B128" s="10"/>
      <c r="C128" s="10"/>
      <c r="D128" s="52"/>
      <c r="E128" s="10"/>
      <c r="F128" s="10"/>
      <c r="G128" s="10"/>
    </row>
    <row r="129" spans="1:7" s="54" customFormat="1" ht="15" x14ac:dyDescent="0.25">
      <c r="A129" s="10"/>
      <c r="B129" s="10"/>
      <c r="C129" s="10"/>
      <c r="D129" s="52"/>
      <c r="E129" s="10"/>
      <c r="F129" s="10"/>
      <c r="G129" s="10"/>
    </row>
    <row r="130" spans="1:7" s="54" customFormat="1" ht="15" x14ac:dyDescent="0.25">
      <c r="A130" s="10"/>
      <c r="B130" s="10"/>
      <c r="C130" s="10"/>
      <c r="D130" s="52"/>
      <c r="E130" s="10"/>
      <c r="F130" s="10"/>
      <c r="G130" s="10"/>
    </row>
    <row r="131" spans="1:7" s="54" customFormat="1" ht="15" x14ac:dyDescent="0.25">
      <c r="A131" s="10"/>
      <c r="B131" s="10"/>
      <c r="C131" s="10"/>
      <c r="D131" s="52"/>
      <c r="E131" s="10"/>
      <c r="F131" s="10"/>
      <c r="G131" s="10"/>
    </row>
    <row r="132" spans="1:7" s="56" customFormat="1" x14ac:dyDescent="0.2">
      <c r="A132" s="10"/>
      <c r="B132" s="10"/>
      <c r="C132" s="10"/>
      <c r="D132" s="55"/>
      <c r="E132" s="10"/>
      <c r="F132" s="10"/>
      <c r="G132" s="10"/>
    </row>
    <row r="133" spans="1:7" s="56" customFormat="1" x14ac:dyDescent="0.2">
      <c r="A133" s="10"/>
      <c r="B133" s="10"/>
      <c r="C133" s="10"/>
      <c r="D133" s="55"/>
      <c r="E133" s="10"/>
      <c r="F133" s="10"/>
      <c r="G133" s="10"/>
    </row>
    <row r="134" spans="1:7" s="56" customFormat="1" x14ac:dyDescent="0.2">
      <c r="A134" s="10"/>
      <c r="B134" s="10"/>
      <c r="C134" s="10"/>
      <c r="D134" s="55"/>
      <c r="E134" s="10"/>
      <c r="F134" s="10"/>
      <c r="G134" s="10"/>
    </row>
    <row r="135" spans="1:7" s="56" customFormat="1" x14ac:dyDescent="0.2">
      <c r="A135" s="10"/>
      <c r="B135" s="10"/>
      <c r="C135" s="10"/>
      <c r="D135" s="55"/>
      <c r="E135" s="10"/>
      <c r="F135" s="10"/>
      <c r="G135" s="10"/>
    </row>
    <row r="136" spans="1:7" s="56" customFormat="1" x14ac:dyDescent="0.2">
      <c r="A136" s="10"/>
      <c r="B136" s="10"/>
      <c r="C136" s="10"/>
      <c r="D136" s="55"/>
      <c r="E136" s="10"/>
      <c r="F136" s="10"/>
      <c r="G136" s="10"/>
    </row>
    <row r="137" spans="1:7" s="56" customFormat="1" x14ac:dyDescent="0.2">
      <c r="A137" s="10"/>
      <c r="B137" s="10"/>
      <c r="C137" s="10"/>
      <c r="D137" s="55"/>
      <c r="E137" s="10"/>
      <c r="F137" s="10"/>
      <c r="G137" s="10"/>
    </row>
    <row r="138" spans="1:7" s="56" customFormat="1" x14ac:dyDescent="0.2">
      <c r="A138" s="10"/>
      <c r="B138" s="10"/>
      <c r="C138" s="10"/>
      <c r="D138" s="55"/>
      <c r="E138" s="10"/>
      <c r="F138" s="10"/>
      <c r="G138" s="10"/>
    </row>
    <row r="139" spans="1:7" s="56" customFormat="1" x14ac:dyDescent="0.2">
      <c r="A139" s="10"/>
      <c r="B139" s="10"/>
      <c r="C139" s="10"/>
      <c r="D139" s="55"/>
      <c r="E139" s="10"/>
      <c r="F139" s="10"/>
      <c r="G139" s="10"/>
    </row>
    <row r="140" spans="1:7" s="56" customFormat="1" x14ac:dyDescent="0.2">
      <c r="A140" s="10"/>
      <c r="B140" s="10"/>
      <c r="C140" s="10"/>
      <c r="D140" s="55"/>
      <c r="E140" s="10"/>
      <c r="F140" s="10"/>
      <c r="G140" s="10"/>
    </row>
    <row r="141" spans="1:7" s="56" customFormat="1" x14ac:dyDescent="0.2">
      <c r="A141" s="10"/>
      <c r="B141" s="10"/>
      <c r="C141" s="10"/>
      <c r="D141" s="55"/>
      <c r="E141" s="10"/>
      <c r="F141" s="10"/>
      <c r="G141" s="10"/>
    </row>
    <row r="142" spans="1:7" s="56" customFormat="1" x14ac:dyDescent="0.2">
      <c r="A142" s="10"/>
      <c r="B142" s="10"/>
      <c r="C142" s="10"/>
      <c r="D142" s="55"/>
      <c r="E142" s="10"/>
      <c r="F142" s="10"/>
      <c r="G142" s="10"/>
    </row>
    <row r="143" spans="1:7" s="56" customFormat="1" x14ac:dyDescent="0.2">
      <c r="A143" s="10"/>
      <c r="B143" s="10"/>
      <c r="C143" s="10"/>
      <c r="D143" s="55"/>
      <c r="E143" s="10"/>
      <c r="F143" s="10"/>
      <c r="G143" s="10"/>
    </row>
    <row r="144" spans="1:7" s="56" customFormat="1" x14ac:dyDescent="0.2">
      <c r="A144" s="10"/>
      <c r="B144" s="10"/>
      <c r="C144" s="10"/>
      <c r="D144" s="55"/>
      <c r="E144" s="10"/>
      <c r="F144" s="10"/>
      <c r="G144" s="10"/>
    </row>
    <row r="145" spans="1:7" s="56" customFormat="1" x14ac:dyDescent="0.2">
      <c r="A145" s="10"/>
      <c r="B145" s="10"/>
      <c r="C145" s="10"/>
      <c r="D145" s="55"/>
      <c r="E145" s="10"/>
      <c r="F145" s="10"/>
      <c r="G145" s="10"/>
    </row>
    <row r="146" spans="1:7" s="56" customFormat="1" x14ac:dyDescent="0.2">
      <c r="A146" s="10"/>
      <c r="B146" s="10"/>
      <c r="C146" s="10"/>
      <c r="D146" s="55"/>
      <c r="E146" s="10"/>
      <c r="F146" s="10"/>
      <c r="G146" s="10"/>
    </row>
    <row r="147" spans="1:7" s="56" customFormat="1" x14ac:dyDescent="0.2">
      <c r="A147" s="10"/>
      <c r="B147" s="10"/>
      <c r="C147" s="10"/>
      <c r="D147" s="55"/>
      <c r="E147" s="10"/>
      <c r="F147" s="10"/>
      <c r="G147" s="10"/>
    </row>
    <row r="148" spans="1:7" s="56" customFormat="1" x14ac:dyDescent="0.2">
      <c r="A148" s="10"/>
      <c r="B148" s="10"/>
      <c r="C148" s="10"/>
      <c r="D148" s="55"/>
      <c r="E148" s="10"/>
      <c r="F148" s="10"/>
      <c r="G148" s="10"/>
    </row>
    <row r="149" spans="1:7" s="56" customFormat="1" x14ac:dyDescent="0.2">
      <c r="A149" s="10"/>
      <c r="B149" s="10"/>
      <c r="C149" s="10"/>
      <c r="D149" s="55"/>
      <c r="E149" s="10"/>
      <c r="F149" s="10"/>
      <c r="G149" s="10"/>
    </row>
    <row r="150" spans="1:7" s="56" customFormat="1" x14ac:dyDescent="0.2">
      <c r="A150" s="10"/>
      <c r="B150" s="10"/>
      <c r="C150" s="10"/>
      <c r="D150" s="55"/>
      <c r="E150" s="10"/>
      <c r="F150" s="10"/>
      <c r="G150" s="10"/>
    </row>
    <row r="151" spans="1:7" s="56" customFormat="1" x14ac:dyDescent="0.2">
      <c r="A151" s="10"/>
      <c r="B151" s="10"/>
      <c r="C151" s="10"/>
      <c r="D151" s="55"/>
      <c r="E151" s="10"/>
      <c r="F151" s="10"/>
      <c r="G151" s="10"/>
    </row>
    <row r="152" spans="1:7" s="56" customFormat="1" x14ac:dyDescent="0.2">
      <c r="A152" s="10"/>
      <c r="B152" s="10"/>
      <c r="C152" s="10"/>
      <c r="D152" s="55"/>
      <c r="E152" s="10"/>
      <c r="F152" s="10"/>
      <c r="G152" s="10"/>
    </row>
    <row r="153" spans="1:7" s="56" customFormat="1" x14ac:dyDescent="0.2">
      <c r="A153" s="10"/>
      <c r="B153" s="10"/>
      <c r="C153" s="10"/>
      <c r="D153" s="55"/>
      <c r="E153" s="10"/>
      <c r="F153" s="10"/>
      <c r="G153" s="10"/>
    </row>
    <row r="154" spans="1:7" s="56" customFormat="1" x14ac:dyDescent="0.2">
      <c r="A154" s="10"/>
      <c r="B154" s="10"/>
      <c r="C154" s="10"/>
      <c r="D154" s="55"/>
      <c r="E154" s="10"/>
      <c r="F154" s="10"/>
      <c r="G154" s="10"/>
    </row>
    <row r="155" spans="1:7" s="56" customFormat="1" x14ac:dyDescent="0.2">
      <c r="A155" s="10"/>
      <c r="B155" s="10"/>
      <c r="C155" s="10"/>
      <c r="D155" s="55"/>
      <c r="E155" s="10"/>
      <c r="F155" s="10"/>
      <c r="G155" s="10"/>
    </row>
    <row r="156" spans="1:7" s="56" customFormat="1" x14ac:dyDescent="0.2">
      <c r="A156" s="10"/>
      <c r="B156" s="10"/>
      <c r="C156" s="10"/>
      <c r="D156" s="55"/>
      <c r="E156" s="10"/>
      <c r="F156" s="10"/>
      <c r="G156" s="10"/>
    </row>
    <row r="157" spans="1:7" s="56" customFormat="1" x14ac:dyDescent="0.2">
      <c r="A157" s="10"/>
      <c r="B157" s="10"/>
      <c r="C157" s="10"/>
      <c r="D157" s="55"/>
      <c r="E157" s="10"/>
      <c r="F157" s="10"/>
      <c r="G157" s="10"/>
    </row>
    <row r="158" spans="1:7" s="56" customFormat="1" x14ac:dyDescent="0.2">
      <c r="A158" s="10"/>
      <c r="B158" s="10"/>
      <c r="C158" s="10"/>
      <c r="D158" s="55"/>
      <c r="E158" s="10"/>
      <c r="F158" s="10"/>
      <c r="G158" s="10"/>
    </row>
    <row r="159" spans="1:7" s="56" customFormat="1" x14ac:dyDescent="0.2">
      <c r="A159" s="10"/>
      <c r="B159" s="10"/>
      <c r="C159" s="10"/>
      <c r="D159" s="55"/>
      <c r="E159" s="10"/>
      <c r="F159" s="10"/>
      <c r="G159" s="10"/>
    </row>
    <row r="160" spans="1:7" s="56" customFormat="1" x14ac:dyDescent="0.2">
      <c r="A160" s="10"/>
      <c r="B160" s="10"/>
      <c r="C160" s="10"/>
      <c r="D160" s="55"/>
      <c r="E160" s="10"/>
      <c r="F160" s="10"/>
      <c r="G160" s="10"/>
    </row>
    <row r="161" spans="4:4" x14ac:dyDescent="0.2">
      <c r="D161" s="55"/>
    </row>
  </sheetData>
  <sheetProtection algorithmName="SHA-512" hashValue="MqyYFqT5WbS9OG5cgOgc2vpViz0QPJik2npIB7RreAxZbqc5t+GXhN1hJO3mat0UDO7xn8XLF5qZ8o698g1WQQ==" saltValue="y5RpRdqpP8jBvPBmUH9XCw==" spinCount="100000" sheet="1" scenarios="1" formatRows="0"/>
  <printOptions horizontalCentered="1"/>
  <pageMargins left="0.23622047244094491" right="0.23622047244094491" top="0.74803149606299213" bottom="0.74803149606299213" header="0.31496062992125984" footer="0.31496062992125984"/>
  <pageSetup scale="65" fitToWidth="4" fitToHeight="4" orientation="landscape" r:id="rId1"/>
  <headerFooter>
    <oddFooter>&amp;CPage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pageSetUpPr autoPageBreaks="0" fitToPage="1"/>
  </sheetPr>
  <dimension ref="A1:J88"/>
  <sheetViews>
    <sheetView showGridLines="0" showRowColHeaders="0" zoomScale="80" zoomScaleNormal="80" zoomScaleSheetLayoutView="90" workbookViewId="0">
      <pane ySplit="8" topLeftCell="A27" activePane="bottomLeft" state="frozen"/>
      <selection pane="bottomLeft" activeCell="G27" sqref="G27"/>
    </sheetView>
  </sheetViews>
  <sheetFormatPr defaultColWidth="9.140625" defaultRowHeight="12.75" x14ac:dyDescent="0.2"/>
  <cols>
    <col min="1" max="1" width="2.7109375" style="10" customWidth="1"/>
    <col min="2" max="2" width="1.42578125" style="10" customWidth="1"/>
    <col min="3" max="3" width="2.7109375" style="1" customWidth="1"/>
    <col min="4" max="5" width="38.5703125" style="7" customWidth="1"/>
    <col min="6" max="7" width="64.5703125" style="1" customWidth="1"/>
    <col min="8" max="8" width="2.7109375" style="1" customWidth="1"/>
    <col min="9" max="10" width="1.42578125" style="1" customWidth="1"/>
    <col min="11" max="16384" width="9.140625" style="1"/>
  </cols>
  <sheetData>
    <row r="1" spans="1:10" s="10" customFormat="1" ht="15" customHeight="1" thickBot="1" x14ac:dyDescent="0.25"/>
    <row r="2" spans="1:10" s="22" customFormat="1" ht="7.5" customHeight="1" x14ac:dyDescent="0.25">
      <c r="A2" s="10"/>
      <c r="B2" s="11"/>
      <c r="C2" s="12"/>
      <c r="D2" s="44"/>
      <c r="E2" s="44"/>
      <c r="F2" s="44"/>
      <c r="G2" s="44"/>
      <c r="H2" s="12"/>
      <c r="I2" s="13"/>
      <c r="J2" s="10"/>
    </row>
    <row r="3" spans="1:10" s="22" customFormat="1" ht="15" customHeight="1" x14ac:dyDescent="0.25">
      <c r="A3" s="10"/>
      <c r="B3" s="14"/>
      <c r="C3" s="15"/>
      <c r="D3" s="57"/>
      <c r="E3" s="57"/>
      <c r="F3" s="45"/>
      <c r="G3" s="45"/>
      <c r="H3" s="17"/>
      <c r="I3" s="18"/>
      <c r="J3" s="19"/>
    </row>
    <row r="4" spans="1:10" s="46" customFormat="1" ht="30" customHeight="1" x14ac:dyDescent="0.2">
      <c r="A4" s="10"/>
      <c r="B4" s="14"/>
      <c r="C4" s="20"/>
      <c r="D4" s="413" t="str">
        <f>'1. Cover'!$D$24</f>
        <v>Board of Health for the Middlesex-London Health Unit</v>
      </c>
      <c r="E4" s="413"/>
      <c r="F4" s="413"/>
      <c r="G4" s="413"/>
      <c r="H4" s="21"/>
      <c r="I4" s="18"/>
      <c r="J4" s="19"/>
    </row>
    <row r="5" spans="1:10" s="129" customFormat="1" ht="69" customHeight="1" x14ac:dyDescent="0.3">
      <c r="A5" s="29"/>
      <c r="B5" s="30"/>
      <c r="C5" s="31"/>
      <c r="D5" s="414" t="str">
        <f>'1. Cover'!D21</f>
        <v>2024 Annual Report and Attestation</v>
      </c>
      <c r="E5" s="414"/>
      <c r="F5" s="414"/>
      <c r="G5" s="414"/>
      <c r="H5" s="126"/>
      <c r="I5" s="127"/>
      <c r="J5" s="128"/>
    </row>
    <row r="6" spans="1:10" s="129" customFormat="1" ht="57.75" customHeight="1" x14ac:dyDescent="0.3">
      <c r="A6" s="29"/>
      <c r="B6" s="30"/>
      <c r="C6" s="31"/>
      <c r="D6" s="415" t="s">
        <v>112</v>
      </c>
      <c r="E6" s="415"/>
      <c r="F6" s="415"/>
      <c r="G6" s="415"/>
      <c r="H6" s="126"/>
      <c r="I6" s="127"/>
      <c r="J6" s="128"/>
    </row>
    <row r="7" spans="1:10" s="46" customFormat="1" ht="7.5" customHeight="1" x14ac:dyDescent="0.2">
      <c r="A7" s="10"/>
      <c r="B7" s="14"/>
      <c r="C7" s="20"/>
      <c r="D7" s="58"/>
      <c r="E7" s="58"/>
      <c r="F7" s="47"/>
      <c r="G7" s="47"/>
      <c r="H7" s="21"/>
      <c r="I7" s="18"/>
      <c r="J7" s="19"/>
    </row>
    <row r="8" spans="1:10" s="23" customFormat="1" ht="54.75" customHeight="1" x14ac:dyDescent="0.25">
      <c r="A8" s="24"/>
      <c r="B8" s="25"/>
      <c r="C8" s="26"/>
      <c r="D8" s="135" t="s">
        <v>113</v>
      </c>
      <c r="E8" s="135" t="s">
        <v>114</v>
      </c>
      <c r="F8" s="98" t="s">
        <v>115</v>
      </c>
      <c r="G8" s="98" t="s">
        <v>116</v>
      </c>
      <c r="H8" s="21"/>
      <c r="I8" s="18"/>
      <c r="J8" s="19"/>
    </row>
    <row r="9" spans="1:10" s="23" customFormat="1" ht="7.5" customHeight="1" x14ac:dyDescent="0.25">
      <c r="A9" s="29"/>
      <c r="B9" s="30"/>
      <c r="C9" s="31"/>
      <c r="D9" s="304"/>
      <c r="E9" s="304"/>
      <c r="F9" s="305"/>
      <c r="G9" s="270"/>
      <c r="H9" s="21"/>
      <c r="I9" s="18"/>
      <c r="J9" s="19"/>
    </row>
    <row r="10" spans="1:10" s="23" customFormat="1" ht="20.100000000000001" customHeight="1" x14ac:dyDescent="0.25">
      <c r="A10" s="10"/>
      <c r="B10" s="14"/>
      <c r="C10" s="20"/>
      <c r="D10" s="321" t="str">
        <f>'4.2 One-Time Funding'!D8</f>
        <v>2024-25 One-Time Funding (January 2024 to March 31, 2025)</v>
      </c>
      <c r="E10" s="301"/>
      <c r="F10" s="302"/>
      <c r="G10" s="303"/>
      <c r="H10" s="21"/>
      <c r="I10" s="18"/>
      <c r="J10" s="19"/>
    </row>
    <row r="11" spans="1:10" s="23" customFormat="1" ht="20.100000000000001" hidden="1" customHeight="1" x14ac:dyDescent="0.25">
      <c r="A11" s="10"/>
      <c r="B11" s="14"/>
      <c r="C11" s="20"/>
      <c r="D11" s="266" t="str">
        <f>'4.2 One-Time Funding'!D11</f>
        <v>January 1, 2024 to December 31, 2024</v>
      </c>
      <c r="E11" s="306"/>
      <c r="F11" s="306"/>
      <c r="G11" s="307"/>
      <c r="H11" s="21"/>
      <c r="I11" s="18"/>
      <c r="J11" s="19"/>
    </row>
    <row r="12" spans="1:10" s="23" customFormat="1" ht="100.15" hidden="1" customHeight="1" x14ac:dyDescent="0.25">
      <c r="A12" s="10"/>
      <c r="B12" s="14"/>
      <c r="C12" s="20"/>
      <c r="D12" s="389" t="str">
        <f>'4.2 One-Time Funding'!D12</f>
        <v>Ontario Seniors Dental Care Program</v>
      </c>
      <c r="E12" s="390" t="str">
        <f>'4.2 One-Time Funding'!E12</f>
        <v>Ontario Seniors Dental Care Program (100%)</v>
      </c>
      <c r="F12" s="247"/>
      <c r="G12" s="248"/>
      <c r="H12" s="21"/>
      <c r="I12" s="18"/>
      <c r="J12" s="19"/>
    </row>
    <row r="13" spans="1:10" s="23" customFormat="1" ht="20.100000000000001" customHeight="1" x14ac:dyDescent="0.25">
      <c r="A13" s="10"/>
      <c r="B13" s="14"/>
      <c r="C13" s="20"/>
      <c r="D13" s="266" t="s">
        <v>117</v>
      </c>
      <c r="E13" s="306"/>
      <c r="F13" s="306"/>
      <c r="G13" s="307"/>
      <c r="H13" s="21"/>
      <c r="I13" s="18"/>
      <c r="J13" s="19"/>
    </row>
    <row r="14" spans="1:10" s="23" customFormat="1" ht="100.15" hidden="1" customHeight="1" x14ac:dyDescent="0.25">
      <c r="A14" s="10"/>
      <c r="B14" s="14"/>
      <c r="C14" s="20"/>
      <c r="D14" s="358" t="str">
        <f>'4.2 One-Time Funding'!D16</f>
        <v>[Project / Initiative Name]</v>
      </c>
      <c r="E14" s="224" t="str">
        <f>'4.2 One-Time Funding'!E16</f>
        <v>[Funding Source]</v>
      </c>
      <c r="F14" s="203"/>
      <c r="G14" s="204"/>
      <c r="H14" s="21"/>
      <c r="I14" s="18"/>
      <c r="J14" s="19"/>
    </row>
    <row r="15" spans="1:10" s="23" customFormat="1" ht="100.15" hidden="1" customHeight="1" x14ac:dyDescent="0.25">
      <c r="A15" s="24"/>
      <c r="B15" s="25"/>
      <c r="C15" s="26"/>
      <c r="D15" s="358" t="str">
        <f>'4.2 One-Time Funding'!D17</f>
        <v>[Project / Initiative Name]</v>
      </c>
      <c r="E15" s="224" t="str">
        <f>'4.2 One-Time Funding'!E17</f>
        <v>[Funding Source]</v>
      </c>
      <c r="F15" s="203"/>
      <c r="G15" s="204"/>
      <c r="H15" s="21"/>
      <c r="I15" s="18"/>
      <c r="J15" s="19"/>
    </row>
    <row r="16" spans="1:10" s="23" customFormat="1" ht="100.15" hidden="1" customHeight="1" x14ac:dyDescent="0.25">
      <c r="A16" s="10"/>
      <c r="B16" s="14"/>
      <c r="C16" s="20"/>
      <c r="D16" s="358" t="str">
        <f>'4.2 One-Time Funding'!D18</f>
        <v>[Project / Initiative Name]</v>
      </c>
      <c r="E16" s="224" t="str">
        <f>'4.2 One-Time Funding'!E18</f>
        <v>[Funding Source]</v>
      </c>
      <c r="F16" s="203"/>
      <c r="G16" s="204"/>
      <c r="H16" s="21"/>
      <c r="I16" s="18"/>
      <c r="J16" s="19"/>
    </row>
    <row r="17" spans="1:10" s="23" customFormat="1" ht="100.15" hidden="1" customHeight="1" x14ac:dyDescent="0.25">
      <c r="A17" s="24"/>
      <c r="B17" s="25"/>
      <c r="C17" s="26"/>
      <c r="D17" s="358" t="str">
        <f>'4.2 One-Time Funding'!D19</f>
        <v>Mandatory Programs: Acute Care Enhanced Surveillance (ACES)</v>
      </c>
      <c r="E17" s="224" t="str">
        <f>'4.2 One-Time Funding'!E19</f>
        <v>Mandatory Programs: Acute Care Enhanced Surveillance (ACES) (100%)</v>
      </c>
      <c r="F17" s="203"/>
      <c r="G17" s="204"/>
      <c r="H17" s="21"/>
      <c r="I17" s="18"/>
      <c r="J17" s="19"/>
    </row>
    <row r="18" spans="1:10" s="23" customFormat="1" ht="100.15" hidden="1" customHeight="1" x14ac:dyDescent="0.25">
      <c r="A18" s="10"/>
      <c r="B18" s="14"/>
      <c r="C18" s="20"/>
      <c r="D18" s="358" t="str">
        <f>'4.2 One-Time Funding'!D20</f>
        <v>Mandatory Programs: Nuclear Preparedness -  Potassium Iodide (KI) Purchase and Distribution</v>
      </c>
      <c r="E18" s="224" t="str">
        <f>'4.2 One-Time Funding'!E20</f>
        <v>Mandatory Programs: Nuclear Preparedness -  Potassium Iodide (KI) Purchase and Distribution (100%)</v>
      </c>
      <c r="F18" s="203"/>
      <c r="G18" s="204"/>
      <c r="H18" s="21"/>
      <c r="I18" s="18"/>
      <c r="J18" s="19"/>
    </row>
    <row r="19" spans="1:10" s="23" customFormat="1" ht="100.15" customHeight="1" x14ac:dyDescent="0.25">
      <c r="A19" s="10"/>
      <c r="B19" s="14"/>
      <c r="C19" s="20"/>
      <c r="D19" s="358" t="str">
        <f>'4.2 One-Time Funding'!D21</f>
        <v>Mandatory Programs: Public Health Inspector Practicum Program</v>
      </c>
      <c r="E19" s="224" t="str">
        <f>'4.2 One-Time Funding'!E21</f>
        <v>Mandatory Programs: Public Health Inspector Practicum Program (100%)</v>
      </c>
      <c r="F19" s="203" t="s">
        <v>118</v>
      </c>
      <c r="G19" s="204" t="s">
        <v>119</v>
      </c>
      <c r="H19" s="21"/>
      <c r="I19" s="18"/>
      <c r="J19" s="19"/>
    </row>
    <row r="20" spans="1:10" s="23" customFormat="1" ht="100.15" customHeight="1" x14ac:dyDescent="0.25">
      <c r="A20" s="10"/>
      <c r="B20" s="14"/>
      <c r="C20" s="20"/>
      <c r="D20" s="358" t="str">
        <f>'4.2 One-Time Funding'!D22</f>
        <v>COVID-19 Vaccine Program</v>
      </c>
      <c r="E20" s="224" t="str">
        <f>'4.2 One-Time Funding'!E22</f>
        <v>COVID-19 Vaccine Program (100%)</v>
      </c>
      <c r="F20" s="203" t="s">
        <v>120</v>
      </c>
      <c r="G20" s="204" t="s">
        <v>121</v>
      </c>
      <c r="H20" s="21"/>
      <c r="I20" s="18"/>
      <c r="J20" s="19"/>
    </row>
    <row r="21" spans="1:10" s="23" customFormat="1" ht="100.15" customHeight="1" x14ac:dyDescent="0.25">
      <c r="A21" s="10"/>
      <c r="B21" s="14"/>
      <c r="C21" s="20"/>
      <c r="D21" s="358" t="str">
        <f>'4.2 One-Time Funding'!D23</f>
        <v>Ontario Seniors Dental Care Program: Capital</v>
      </c>
      <c r="E21" s="224" t="str">
        <f>'4.2 One-Time Funding'!E23</f>
        <v>Ontario Seniors Dental Care Program: Capital (100%)</v>
      </c>
      <c r="F21" s="203" t="s">
        <v>122</v>
      </c>
      <c r="G21" s="204" t="s">
        <v>123</v>
      </c>
      <c r="H21" s="21"/>
      <c r="I21" s="18"/>
      <c r="J21" s="19"/>
    </row>
    <row r="22" spans="1:10" s="23" customFormat="1" ht="100.15" hidden="1" customHeight="1" x14ac:dyDescent="0.25">
      <c r="A22" s="10"/>
      <c r="B22" s="14"/>
      <c r="C22" s="20"/>
      <c r="D22" s="358" t="str">
        <f>'4.2 One-Time Funding'!D24</f>
        <v>[Project / Initiative Name]</v>
      </c>
      <c r="E22" s="224" t="str">
        <f>'4.2 One-Time Funding'!E24</f>
        <v>[Funding Source]</v>
      </c>
      <c r="F22" s="203"/>
      <c r="G22" s="204"/>
      <c r="H22" s="21"/>
      <c r="I22" s="18"/>
      <c r="J22" s="19"/>
    </row>
    <row r="23" spans="1:10" s="23" customFormat="1" ht="100.15" hidden="1" customHeight="1" x14ac:dyDescent="0.25">
      <c r="A23" s="10"/>
      <c r="B23" s="14"/>
      <c r="C23" s="20"/>
      <c r="D23" s="358" t="str">
        <f>'4.2 One-Time Funding'!D25</f>
        <v>[Project / Initiative Name]</v>
      </c>
      <c r="E23" s="224" t="str">
        <f>'4.2 One-Time Funding'!E25</f>
        <v>[Funding Source]</v>
      </c>
      <c r="F23" s="203"/>
      <c r="G23" s="204"/>
      <c r="H23" s="21"/>
      <c r="I23" s="18"/>
      <c r="J23" s="19"/>
    </row>
    <row r="24" spans="1:10" s="23" customFormat="1" ht="100.15" hidden="1" customHeight="1" x14ac:dyDescent="0.25">
      <c r="A24" s="10"/>
      <c r="B24" s="14"/>
      <c r="C24" s="20"/>
      <c r="D24" s="358" t="str">
        <f>'4.2 One-Time Funding'!D26</f>
        <v>[Project / Initiative Name]</v>
      </c>
      <c r="E24" s="224" t="str">
        <f>'4.2 One-Time Funding'!E26</f>
        <v>[Funding Source]</v>
      </c>
      <c r="F24" s="203"/>
      <c r="G24" s="204"/>
      <c r="H24" s="21"/>
      <c r="I24" s="18"/>
      <c r="J24" s="19"/>
    </row>
    <row r="25" spans="1:10" s="23" customFormat="1" ht="100.15" customHeight="1" x14ac:dyDescent="0.25">
      <c r="A25" s="24"/>
      <c r="B25" s="25"/>
      <c r="C25" s="26"/>
      <c r="D25" s="358" t="str">
        <f>'4.2 One-Time Funding'!D27</f>
        <v>Respiratory Syncytial Virus (RSV) Adult and Infant Prevention Programs</v>
      </c>
      <c r="E25" s="224" t="str">
        <f>'4.2 One-Time Funding'!E27</f>
        <v>Respiratory Syncytial Virus (RSV) Adult and Infant Prevention Programs (100%)</v>
      </c>
      <c r="F25" s="203" t="s">
        <v>124</v>
      </c>
      <c r="G25" s="204" t="s">
        <v>125</v>
      </c>
      <c r="H25" s="21"/>
      <c r="I25" s="18"/>
      <c r="J25" s="19"/>
    </row>
    <row r="26" spans="1:10" s="23" customFormat="1" ht="100.15" hidden="1" customHeight="1" x14ac:dyDescent="0.25">
      <c r="A26" s="10"/>
      <c r="B26" s="14"/>
      <c r="C26" s="20"/>
      <c r="D26" s="358" t="str">
        <f>'4.2 One-Time Funding'!D28</f>
        <v>Unorganized Territories/Indigenous Public Health Programs</v>
      </c>
      <c r="E26" s="224" t="str">
        <f>'4.2 One-Time Funding'!E28</f>
        <v>Unorganized Territories/Indigenous Public Health Programs (100%)</v>
      </c>
      <c r="F26" s="203"/>
      <c r="G26" s="204"/>
      <c r="H26" s="21"/>
      <c r="I26" s="18"/>
      <c r="J26" s="19"/>
    </row>
    <row r="27" spans="1:10" s="32" customFormat="1" ht="15" customHeight="1" x14ac:dyDescent="0.2">
      <c r="B27" s="33"/>
      <c r="C27" s="34"/>
      <c r="D27" s="133"/>
      <c r="E27" s="133"/>
      <c r="F27" s="133"/>
      <c r="G27" s="133"/>
      <c r="H27" s="61"/>
      <c r="I27" s="62"/>
      <c r="J27" s="38"/>
    </row>
    <row r="28" spans="1:10" s="32" customFormat="1" ht="7.5" customHeight="1" thickBot="1" x14ac:dyDescent="0.25">
      <c r="B28" s="39"/>
      <c r="C28" s="40"/>
      <c r="D28" s="40"/>
      <c r="E28" s="40"/>
      <c r="F28" s="40"/>
      <c r="G28" s="40"/>
      <c r="H28" s="40"/>
      <c r="I28" s="41"/>
      <c r="J28" s="38"/>
    </row>
    <row r="29" spans="1:10" s="32" customFormat="1" ht="7.5" customHeight="1" x14ac:dyDescent="0.2">
      <c r="C29" s="38"/>
      <c r="D29" s="38"/>
      <c r="E29" s="38"/>
      <c r="F29" s="38"/>
      <c r="G29" s="38"/>
      <c r="H29" s="38"/>
      <c r="I29" s="38"/>
      <c r="J29" s="38"/>
    </row>
    <row r="30" spans="1:10" s="3" customFormat="1" ht="14.25" x14ac:dyDescent="0.2">
      <c r="A30" s="10"/>
      <c r="B30" s="10"/>
      <c r="D30" s="8"/>
      <c r="E30" s="8"/>
      <c r="F30" s="5"/>
      <c r="G30" s="5"/>
    </row>
    <row r="31" spans="1:10" s="3" customFormat="1" ht="14.25" x14ac:dyDescent="0.2">
      <c r="A31" s="10"/>
      <c r="B31" s="10"/>
      <c r="D31" s="8"/>
      <c r="E31" s="8"/>
      <c r="F31" s="5"/>
      <c r="G31" s="5"/>
    </row>
    <row r="32" spans="1:10" s="3" customFormat="1" ht="14.25" x14ac:dyDescent="0.2">
      <c r="A32" s="10"/>
      <c r="B32" s="10"/>
      <c r="D32" s="8"/>
      <c r="E32" s="8"/>
      <c r="F32" s="5"/>
      <c r="G32" s="5"/>
    </row>
    <row r="33" spans="1:7" s="3" customFormat="1" ht="14.25" x14ac:dyDescent="0.2">
      <c r="A33" s="10"/>
      <c r="B33" s="10"/>
      <c r="D33" s="8"/>
      <c r="E33" s="8"/>
      <c r="F33" s="5"/>
      <c r="G33" s="5"/>
    </row>
    <row r="34" spans="1:7" s="3" customFormat="1" ht="14.25" x14ac:dyDescent="0.2">
      <c r="A34" s="10"/>
      <c r="B34" s="10"/>
      <c r="D34" s="8"/>
      <c r="E34" s="8"/>
      <c r="F34" s="5"/>
      <c r="G34" s="5"/>
    </row>
    <row r="35" spans="1:7" s="3" customFormat="1" ht="14.25" x14ac:dyDescent="0.2">
      <c r="A35" s="10"/>
      <c r="B35" s="10"/>
      <c r="D35" s="8"/>
      <c r="E35" s="8"/>
      <c r="F35" s="5"/>
      <c r="G35" s="5"/>
    </row>
    <row r="36" spans="1:7" s="3" customFormat="1" ht="14.25" x14ac:dyDescent="0.2">
      <c r="A36" s="10"/>
      <c r="B36" s="10"/>
      <c r="D36" s="8"/>
      <c r="E36" s="8"/>
      <c r="F36" s="5"/>
      <c r="G36" s="5"/>
    </row>
    <row r="37" spans="1:7" s="3" customFormat="1" ht="14.25" x14ac:dyDescent="0.2">
      <c r="A37" s="10"/>
      <c r="B37" s="10"/>
      <c r="D37" s="8"/>
      <c r="E37" s="8"/>
      <c r="F37" s="5"/>
      <c r="G37" s="5"/>
    </row>
    <row r="38" spans="1:7" s="3" customFormat="1" ht="14.25" x14ac:dyDescent="0.2">
      <c r="A38" s="10"/>
      <c r="B38" s="10"/>
      <c r="D38" s="8"/>
      <c r="E38" s="8"/>
      <c r="F38" s="5"/>
      <c r="G38" s="5"/>
    </row>
    <row r="39" spans="1:7" s="4" customFormat="1" ht="14.25" x14ac:dyDescent="0.2">
      <c r="A39" s="10"/>
      <c r="B39" s="10"/>
      <c r="D39" s="8"/>
      <c r="E39" s="8"/>
      <c r="F39" s="5"/>
      <c r="G39" s="5"/>
    </row>
    <row r="40" spans="1:7" s="4" customFormat="1" ht="14.25" x14ac:dyDescent="0.2">
      <c r="A40" s="10"/>
      <c r="B40" s="10"/>
      <c r="D40" s="8"/>
      <c r="E40" s="8"/>
      <c r="F40" s="5"/>
      <c r="G40" s="5"/>
    </row>
    <row r="41" spans="1:7" s="4" customFormat="1" ht="14.25" x14ac:dyDescent="0.2">
      <c r="A41" s="10"/>
      <c r="B41" s="10"/>
      <c r="D41" s="8"/>
      <c r="E41" s="8"/>
      <c r="F41" s="5"/>
      <c r="G41" s="5"/>
    </row>
    <row r="42" spans="1:7" s="4" customFormat="1" ht="14.25" x14ac:dyDescent="0.2">
      <c r="A42" s="10"/>
      <c r="B42" s="10"/>
      <c r="D42" s="8"/>
      <c r="E42" s="8"/>
      <c r="F42" s="5"/>
      <c r="G42" s="5"/>
    </row>
    <row r="43" spans="1:7" s="4" customFormat="1" ht="14.25" x14ac:dyDescent="0.2">
      <c r="A43" s="10"/>
      <c r="B43" s="10"/>
      <c r="D43" s="8"/>
      <c r="E43" s="8"/>
      <c r="F43" s="5"/>
      <c r="G43" s="5"/>
    </row>
    <row r="44" spans="1:7" s="4" customFormat="1" ht="14.25" x14ac:dyDescent="0.2">
      <c r="A44" s="10"/>
      <c r="B44" s="10"/>
      <c r="D44" s="8"/>
      <c r="E44" s="8"/>
      <c r="F44" s="5"/>
      <c r="G44" s="5"/>
    </row>
    <row r="45" spans="1:7" s="4" customFormat="1" ht="14.25" x14ac:dyDescent="0.2">
      <c r="A45" s="10"/>
      <c r="B45" s="10"/>
      <c r="D45" s="8"/>
      <c r="E45" s="8"/>
      <c r="F45" s="5"/>
      <c r="G45" s="5"/>
    </row>
    <row r="46" spans="1:7" s="4" customFormat="1" ht="14.25" x14ac:dyDescent="0.2">
      <c r="A46" s="10"/>
      <c r="B46" s="10"/>
      <c r="D46" s="8"/>
      <c r="E46" s="8"/>
      <c r="F46" s="5"/>
      <c r="G46" s="5"/>
    </row>
    <row r="47" spans="1:7" s="4" customFormat="1" ht="14.25" x14ac:dyDescent="0.2">
      <c r="A47" s="10"/>
      <c r="B47" s="10"/>
      <c r="D47" s="8"/>
      <c r="E47" s="8"/>
      <c r="F47" s="5"/>
      <c r="G47" s="5"/>
    </row>
    <row r="48" spans="1:7" s="4" customFormat="1" ht="14.25" x14ac:dyDescent="0.2">
      <c r="A48" s="10"/>
      <c r="B48" s="10"/>
      <c r="D48" s="8"/>
      <c r="E48" s="8"/>
      <c r="F48" s="5"/>
      <c r="G48" s="5"/>
    </row>
    <row r="49" spans="1:7" s="4" customFormat="1" ht="14.25" x14ac:dyDescent="0.2">
      <c r="A49" s="10"/>
      <c r="B49" s="10"/>
      <c r="D49" s="8"/>
      <c r="E49" s="8"/>
      <c r="F49" s="5"/>
      <c r="G49" s="5"/>
    </row>
    <row r="50" spans="1:7" s="4" customFormat="1" ht="14.25" x14ac:dyDescent="0.2">
      <c r="A50" s="10"/>
      <c r="B50" s="10"/>
      <c r="D50" s="8"/>
      <c r="E50" s="8"/>
      <c r="F50" s="5"/>
      <c r="G50" s="5"/>
    </row>
    <row r="51" spans="1:7" s="4" customFormat="1" ht="14.25" x14ac:dyDescent="0.2">
      <c r="A51" s="10"/>
      <c r="B51" s="10"/>
      <c r="D51" s="8"/>
      <c r="E51" s="8"/>
      <c r="F51" s="5"/>
      <c r="G51" s="5"/>
    </row>
    <row r="52" spans="1:7" s="4" customFormat="1" ht="14.25" x14ac:dyDescent="0.2">
      <c r="A52" s="10"/>
      <c r="B52" s="10"/>
      <c r="D52" s="8"/>
      <c r="E52" s="8"/>
      <c r="F52" s="5"/>
      <c r="G52" s="5"/>
    </row>
    <row r="53" spans="1:7" s="4" customFormat="1" ht="14.25" x14ac:dyDescent="0.2">
      <c r="A53" s="10"/>
      <c r="B53" s="10"/>
      <c r="D53" s="8"/>
      <c r="E53" s="8"/>
      <c r="F53" s="5"/>
      <c r="G53" s="5"/>
    </row>
    <row r="54" spans="1:7" s="4" customFormat="1" ht="14.25" x14ac:dyDescent="0.2">
      <c r="A54" s="10"/>
      <c r="B54" s="10"/>
      <c r="D54" s="8"/>
      <c r="E54" s="8"/>
      <c r="F54" s="5"/>
      <c r="G54" s="5"/>
    </row>
    <row r="55" spans="1:7" s="4" customFormat="1" ht="14.25" x14ac:dyDescent="0.2">
      <c r="A55" s="10"/>
      <c r="B55" s="10"/>
      <c r="D55" s="8"/>
      <c r="E55" s="8"/>
      <c r="F55" s="5"/>
      <c r="G55" s="5"/>
    </row>
    <row r="56" spans="1:7" s="4" customFormat="1" ht="14.25" x14ac:dyDescent="0.2">
      <c r="A56" s="10"/>
      <c r="B56" s="10"/>
      <c r="D56" s="8"/>
      <c r="E56" s="8"/>
      <c r="F56" s="5"/>
      <c r="G56" s="5"/>
    </row>
    <row r="57" spans="1:7" s="4" customFormat="1" ht="14.25" x14ac:dyDescent="0.2">
      <c r="A57" s="10"/>
      <c r="B57" s="10"/>
      <c r="D57" s="8"/>
      <c r="E57" s="8"/>
      <c r="F57" s="5"/>
      <c r="G57" s="5"/>
    </row>
    <row r="58" spans="1:7" s="4" customFormat="1" ht="14.25" x14ac:dyDescent="0.2">
      <c r="A58" s="10"/>
      <c r="B58" s="10"/>
      <c r="D58" s="8"/>
      <c r="E58" s="8"/>
      <c r="F58" s="5"/>
      <c r="G58" s="5"/>
    </row>
    <row r="59" spans="1:7" s="2" customFormat="1" x14ac:dyDescent="0.2">
      <c r="A59" s="10"/>
      <c r="B59" s="10"/>
      <c r="D59" s="9"/>
      <c r="E59" s="9"/>
      <c r="F59" s="6"/>
      <c r="G59" s="6"/>
    </row>
    <row r="60" spans="1:7" s="2" customFormat="1" x14ac:dyDescent="0.2">
      <c r="A60" s="10"/>
      <c r="B60" s="10"/>
      <c r="D60" s="9"/>
      <c r="E60" s="9"/>
      <c r="F60" s="6"/>
      <c r="G60" s="6"/>
    </row>
    <row r="61" spans="1:7" s="2" customFormat="1" x14ac:dyDescent="0.2">
      <c r="A61" s="10"/>
      <c r="B61" s="10"/>
      <c r="D61" s="9"/>
      <c r="E61" s="9"/>
      <c r="F61" s="6"/>
      <c r="G61" s="6"/>
    </row>
    <row r="62" spans="1:7" s="2" customFormat="1" x14ac:dyDescent="0.2">
      <c r="A62" s="10"/>
      <c r="B62" s="10"/>
      <c r="D62" s="9"/>
      <c r="E62" s="9"/>
      <c r="F62" s="6"/>
      <c r="G62" s="6"/>
    </row>
    <row r="63" spans="1:7" s="2" customFormat="1" x14ac:dyDescent="0.2">
      <c r="A63" s="10"/>
      <c r="B63" s="10"/>
      <c r="D63" s="9"/>
      <c r="E63" s="9"/>
      <c r="F63" s="6"/>
      <c r="G63" s="6"/>
    </row>
    <row r="64" spans="1:7" s="2" customFormat="1" x14ac:dyDescent="0.2">
      <c r="A64" s="10"/>
      <c r="B64" s="10"/>
      <c r="D64" s="9"/>
      <c r="E64" s="9"/>
      <c r="F64" s="6"/>
      <c r="G64" s="6"/>
    </row>
    <row r="65" spans="1:7" s="2" customFormat="1" x14ac:dyDescent="0.2">
      <c r="A65" s="10"/>
      <c r="B65" s="10"/>
      <c r="D65" s="9"/>
      <c r="E65" s="9"/>
      <c r="F65" s="6"/>
      <c r="G65" s="6"/>
    </row>
    <row r="66" spans="1:7" s="2" customFormat="1" x14ac:dyDescent="0.2">
      <c r="A66" s="10"/>
      <c r="B66" s="10"/>
      <c r="D66" s="9"/>
      <c r="E66" s="9"/>
      <c r="F66" s="6"/>
      <c r="G66" s="6"/>
    </row>
    <row r="67" spans="1:7" s="2" customFormat="1" x14ac:dyDescent="0.2">
      <c r="A67" s="10"/>
      <c r="B67" s="10"/>
      <c r="D67" s="9"/>
      <c r="E67" s="9"/>
      <c r="F67" s="6"/>
      <c r="G67" s="6"/>
    </row>
    <row r="68" spans="1:7" s="2" customFormat="1" x14ac:dyDescent="0.2">
      <c r="A68" s="10"/>
      <c r="B68" s="10"/>
      <c r="D68" s="9"/>
      <c r="E68" s="9"/>
      <c r="F68" s="6"/>
      <c r="G68" s="6"/>
    </row>
    <row r="69" spans="1:7" s="2" customFormat="1" x14ac:dyDescent="0.2">
      <c r="A69" s="10"/>
      <c r="B69" s="10"/>
      <c r="D69" s="9"/>
      <c r="E69" s="9"/>
      <c r="F69" s="6"/>
      <c r="G69" s="6"/>
    </row>
    <row r="70" spans="1:7" s="2" customFormat="1" x14ac:dyDescent="0.2">
      <c r="A70" s="10"/>
      <c r="B70" s="10"/>
      <c r="D70" s="9"/>
      <c r="E70" s="9"/>
      <c r="F70" s="6"/>
      <c r="G70" s="6"/>
    </row>
    <row r="71" spans="1:7" s="2" customFormat="1" x14ac:dyDescent="0.2">
      <c r="A71" s="10"/>
      <c r="B71" s="10"/>
      <c r="D71" s="9"/>
      <c r="E71" s="9"/>
      <c r="F71" s="6"/>
      <c r="G71" s="6"/>
    </row>
    <row r="72" spans="1:7" s="2" customFormat="1" x14ac:dyDescent="0.2">
      <c r="A72" s="10"/>
      <c r="B72" s="10"/>
      <c r="D72" s="9"/>
      <c r="E72" s="9"/>
      <c r="F72" s="6"/>
      <c r="G72" s="6"/>
    </row>
    <row r="73" spans="1:7" s="2" customFormat="1" x14ac:dyDescent="0.2">
      <c r="A73" s="10"/>
      <c r="B73" s="10"/>
      <c r="D73" s="9"/>
      <c r="E73" s="9"/>
      <c r="F73" s="6"/>
      <c r="G73" s="6"/>
    </row>
    <row r="74" spans="1:7" s="2" customFormat="1" x14ac:dyDescent="0.2">
      <c r="A74" s="10"/>
      <c r="B74" s="10"/>
      <c r="D74" s="9"/>
      <c r="E74" s="9"/>
      <c r="F74" s="6"/>
      <c r="G74" s="6"/>
    </row>
    <row r="75" spans="1:7" s="2" customFormat="1" x14ac:dyDescent="0.2">
      <c r="A75" s="10"/>
      <c r="B75" s="10"/>
      <c r="D75" s="9"/>
      <c r="E75" s="9"/>
      <c r="F75" s="6"/>
      <c r="G75" s="6"/>
    </row>
    <row r="76" spans="1:7" s="2" customFormat="1" x14ac:dyDescent="0.2">
      <c r="A76" s="10"/>
      <c r="B76" s="10"/>
      <c r="D76" s="9"/>
      <c r="E76" s="9"/>
      <c r="F76" s="6"/>
      <c r="G76" s="6"/>
    </row>
    <row r="77" spans="1:7" s="2" customFormat="1" x14ac:dyDescent="0.2">
      <c r="A77" s="10"/>
      <c r="B77" s="10"/>
      <c r="D77" s="9"/>
      <c r="E77" s="9"/>
      <c r="F77" s="6"/>
      <c r="G77" s="6"/>
    </row>
    <row r="78" spans="1:7" s="2" customFormat="1" x14ac:dyDescent="0.2">
      <c r="A78" s="10"/>
      <c r="B78" s="10"/>
      <c r="D78" s="9"/>
      <c r="E78" s="9"/>
      <c r="F78" s="6"/>
      <c r="G78" s="6"/>
    </row>
    <row r="79" spans="1:7" s="2" customFormat="1" x14ac:dyDescent="0.2">
      <c r="A79" s="10"/>
      <c r="B79" s="10"/>
      <c r="D79" s="9"/>
      <c r="E79" s="9"/>
      <c r="F79" s="6"/>
      <c r="G79" s="6"/>
    </row>
    <row r="80" spans="1:7" s="2" customFormat="1" x14ac:dyDescent="0.2">
      <c r="A80" s="10"/>
      <c r="B80" s="10"/>
      <c r="D80" s="9"/>
      <c r="E80" s="9"/>
      <c r="F80" s="6"/>
      <c r="G80" s="6"/>
    </row>
    <row r="81" spans="1:7" s="2" customFormat="1" x14ac:dyDescent="0.2">
      <c r="A81" s="10"/>
      <c r="B81" s="10"/>
      <c r="D81" s="9"/>
      <c r="E81" s="9"/>
      <c r="F81" s="6"/>
      <c r="G81" s="6"/>
    </row>
    <row r="82" spans="1:7" s="2" customFormat="1" x14ac:dyDescent="0.2">
      <c r="A82" s="10"/>
      <c r="B82" s="10"/>
      <c r="D82" s="9"/>
      <c r="E82" s="9"/>
      <c r="F82" s="6"/>
      <c r="G82" s="6"/>
    </row>
    <row r="83" spans="1:7" s="2" customFormat="1" x14ac:dyDescent="0.2">
      <c r="A83" s="10"/>
      <c r="B83" s="10"/>
      <c r="D83" s="9"/>
      <c r="E83" s="9"/>
      <c r="F83" s="6"/>
      <c r="G83" s="6"/>
    </row>
    <row r="84" spans="1:7" s="2" customFormat="1" x14ac:dyDescent="0.2">
      <c r="A84" s="10"/>
      <c r="B84" s="10"/>
      <c r="D84" s="9"/>
      <c r="E84" s="9"/>
      <c r="F84" s="6"/>
      <c r="G84" s="6"/>
    </row>
    <row r="85" spans="1:7" s="2" customFormat="1" x14ac:dyDescent="0.2">
      <c r="A85" s="10"/>
      <c r="B85" s="10"/>
      <c r="D85" s="9"/>
      <c r="E85" s="9"/>
      <c r="F85" s="6"/>
      <c r="G85" s="6"/>
    </row>
    <row r="86" spans="1:7" s="2" customFormat="1" x14ac:dyDescent="0.2">
      <c r="A86" s="10"/>
      <c r="B86" s="10"/>
      <c r="D86" s="9"/>
      <c r="E86" s="9"/>
      <c r="F86" s="6"/>
      <c r="G86" s="6"/>
    </row>
    <row r="87" spans="1:7" s="2" customFormat="1" x14ac:dyDescent="0.2">
      <c r="A87" s="10"/>
      <c r="B87" s="10"/>
      <c r="D87" s="9"/>
      <c r="E87" s="9"/>
      <c r="F87" s="6"/>
      <c r="G87" s="6"/>
    </row>
    <row r="88" spans="1:7" x14ac:dyDescent="0.2">
      <c r="D88" s="9"/>
      <c r="E88" s="9"/>
      <c r="F88" s="6"/>
      <c r="G88" s="6"/>
    </row>
  </sheetData>
  <sheetProtection algorithmName="SHA-512" hashValue="BbNqXKx6gQhgYFYVTrDID0VGY4IABr1ooKifT7Y9TMNSooxnkFfptreyFyNNuzj5A/ejzCzf1m1xLo/ZtpOXOg==" saltValue="jnsDiYTj5W1ln9aIdtdWpQ==" spinCount="100000" sheet="1" scenarios="1" formatRows="0"/>
  <mergeCells count="3">
    <mergeCell ref="D4:G4"/>
    <mergeCell ref="D5:G5"/>
    <mergeCell ref="D6:G6"/>
  </mergeCells>
  <printOptions horizontalCentered="1"/>
  <pageMargins left="0.23622047244094491" right="0.23622047244094491" top="0.23622047244094491" bottom="0.51181102362204722" header="0" footer="0.31496062992125984"/>
  <pageSetup scale="66" fitToHeight="0" orientation="landscape" r:id="rId1"/>
  <headerFooter>
    <oddFooter>&amp;CPage &amp;P of &amp;N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3366FF"/>
    <pageSetUpPr autoPageBreaks="0" fitToPage="1"/>
  </sheetPr>
  <dimension ref="A1:S106"/>
  <sheetViews>
    <sheetView showGridLines="0" showRowColHeaders="0" topLeftCell="A6" zoomScale="70" zoomScaleNormal="70" zoomScaleSheetLayoutView="80" workbookViewId="0">
      <pane xSplit="3" ySplit="3" topLeftCell="G93" activePane="bottomRight" state="frozen"/>
      <selection pane="topRight"/>
      <selection pane="bottomLeft"/>
      <selection pane="bottomRight" activeCell="N96" sqref="N96"/>
    </sheetView>
  </sheetViews>
  <sheetFormatPr defaultColWidth="9.140625" defaultRowHeight="12.75" x14ac:dyDescent="0.2"/>
  <cols>
    <col min="1" max="1" width="2.7109375" style="10" customWidth="1"/>
    <col min="2" max="2" width="1.42578125" style="10" customWidth="1"/>
    <col min="3" max="3" width="2.7109375" style="2" customWidth="1"/>
    <col min="4" max="4" width="61.28515625" style="264" customWidth="1"/>
    <col min="5" max="5" width="64.5703125" style="32" customWidth="1"/>
    <col min="6" max="14" width="15.28515625" style="32" customWidth="1"/>
    <col min="15" max="15" width="14.7109375" style="32" customWidth="1"/>
    <col min="16" max="16" width="11.140625" style="32" customWidth="1"/>
    <col min="17" max="17" width="2.7109375" style="2" customWidth="1"/>
    <col min="18" max="18" width="1.42578125" style="2" customWidth="1"/>
    <col min="19" max="19" width="1.42578125" style="1" customWidth="1"/>
    <col min="20" max="16384" width="9.140625" style="1"/>
  </cols>
  <sheetData>
    <row r="1" spans="1:19" s="10" customFormat="1" ht="15" customHeight="1" thickBot="1" x14ac:dyDescent="0.25">
      <c r="C1" s="84"/>
      <c r="Q1" s="84"/>
      <c r="R1" s="84"/>
    </row>
    <row r="2" spans="1:19" s="100" customFormat="1" ht="7.5" customHeight="1" x14ac:dyDescent="0.25">
      <c r="A2" s="10"/>
      <c r="B2" s="11"/>
      <c r="C2" s="85"/>
      <c r="D2" s="44"/>
      <c r="E2" s="44"/>
      <c r="F2" s="44"/>
      <c r="G2" s="44"/>
      <c r="H2" s="44"/>
      <c r="I2" s="44"/>
      <c r="J2" s="44"/>
      <c r="K2" s="44"/>
      <c r="L2" s="44"/>
      <c r="M2" s="44"/>
      <c r="N2" s="44"/>
      <c r="O2" s="44"/>
      <c r="P2" s="44"/>
      <c r="Q2" s="85"/>
      <c r="R2" s="90"/>
      <c r="S2" s="10"/>
    </row>
    <row r="3" spans="1:19" s="100" customFormat="1" ht="15" customHeight="1" x14ac:dyDescent="0.25">
      <c r="A3" s="10"/>
      <c r="B3" s="14"/>
      <c r="C3" s="86"/>
      <c r="D3" s="249"/>
      <c r="E3" s="250"/>
      <c r="F3" s="250"/>
      <c r="G3" s="250"/>
      <c r="H3" s="250"/>
      <c r="I3" s="250"/>
      <c r="J3" s="250"/>
      <c r="K3" s="250"/>
      <c r="L3" s="250"/>
      <c r="M3" s="250"/>
      <c r="N3" s="250"/>
      <c r="O3" s="250"/>
      <c r="P3" s="250"/>
      <c r="Q3" s="91"/>
      <c r="R3" s="92"/>
      <c r="S3" s="19"/>
    </row>
    <row r="4" spans="1:19" s="46" customFormat="1" ht="30" customHeight="1" x14ac:dyDescent="0.2">
      <c r="A4" s="10"/>
      <c r="B4" s="14"/>
      <c r="C4" s="87"/>
      <c r="D4" s="413" t="str">
        <f>'1. Cover'!$D$24</f>
        <v>Board of Health for the Middlesex-London Health Unit</v>
      </c>
      <c r="E4" s="413"/>
      <c r="F4" s="413"/>
      <c r="G4" s="413"/>
      <c r="H4" s="413"/>
      <c r="I4" s="413"/>
      <c r="J4" s="413"/>
      <c r="K4" s="413"/>
      <c r="L4" s="413"/>
      <c r="M4" s="413"/>
      <c r="N4" s="413"/>
      <c r="O4" s="413"/>
      <c r="P4" s="413"/>
      <c r="Q4" s="93"/>
      <c r="R4" s="92"/>
      <c r="S4" s="19"/>
    </row>
    <row r="5" spans="1:19" s="129" customFormat="1" ht="69" customHeight="1" x14ac:dyDescent="0.3">
      <c r="A5" s="29"/>
      <c r="B5" s="30"/>
      <c r="C5" s="130"/>
      <c r="D5" s="414" t="str">
        <f>'1. Cover'!D21</f>
        <v>2024 Annual Report and Attestation</v>
      </c>
      <c r="E5" s="414"/>
      <c r="F5" s="414"/>
      <c r="G5" s="414"/>
      <c r="H5" s="414"/>
      <c r="I5" s="414"/>
      <c r="J5" s="414"/>
      <c r="K5" s="414"/>
      <c r="L5" s="414"/>
      <c r="M5" s="414"/>
      <c r="N5" s="414"/>
      <c r="O5" s="414"/>
      <c r="P5" s="414"/>
      <c r="Q5" s="131"/>
      <c r="R5" s="132"/>
      <c r="S5" s="128"/>
    </row>
    <row r="6" spans="1:19" s="129" customFormat="1" ht="51" customHeight="1" x14ac:dyDescent="0.3">
      <c r="A6" s="29"/>
      <c r="B6" s="30"/>
      <c r="C6" s="130"/>
      <c r="D6" s="415" t="s">
        <v>126</v>
      </c>
      <c r="E6" s="415"/>
      <c r="F6" s="415"/>
      <c r="G6" s="415"/>
      <c r="H6" s="415"/>
      <c r="I6" s="415"/>
      <c r="J6" s="415"/>
      <c r="K6" s="415"/>
      <c r="L6" s="415"/>
      <c r="M6" s="415"/>
      <c r="N6" s="415"/>
      <c r="O6" s="415"/>
      <c r="P6" s="415"/>
      <c r="Q6" s="131"/>
      <c r="R6" s="132"/>
      <c r="S6" s="128"/>
    </row>
    <row r="7" spans="1:19" s="46" customFormat="1" ht="7.5" customHeight="1" x14ac:dyDescent="0.2">
      <c r="A7" s="10"/>
      <c r="B7" s="14"/>
      <c r="C7" s="87"/>
      <c r="D7" s="251"/>
      <c r="E7" s="252"/>
      <c r="F7" s="252"/>
      <c r="G7" s="252"/>
      <c r="H7" s="252"/>
      <c r="I7" s="252"/>
      <c r="J7" s="252"/>
      <c r="K7" s="252"/>
      <c r="L7" s="252"/>
      <c r="M7" s="252"/>
      <c r="N7" s="252"/>
      <c r="O7" s="252"/>
      <c r="P7" s="252"/>
      <c r="Q7" s="93"/>
      <c r="R7" s="92"/>
      <c r="S7" s="19"/>
    </row>
    <row r="8" spans="1:19" s="23" customFormat="1" ht="63.75" customHeight="1" x14ac:dyDescent="0.25">
      <c r="A8" s="24"/>
      <c r="B8" s="25"/>
      <c r="C8" s="87"/>
      <c r="D8" s="135" t="s">
        <v>127</v>
      </c>
      <c r="E8" s="98" t="s">
        <v>128</v>
      </c>
      <c r="F8" s="98" t="s">
        <v>129</v>
      </c>
      <c r="G8" s="98" t="s">
        <v>130</v>
      </c>
      <c r="H8" s="98" t="s">
        <v>131</v>
      </c>
      <c r="I8" s="98" t="s">
        <v>132</v>
      </c>
      <c r="J8" s="98" t="s">
        <v>133</v>
      </c>
      <c r="K8" s="98" t="s">
        <v>134</v>
      </c>
      <c r="L8" s="98" t="s">
        <v>135</v>
      </c>
      <c r="M8" s="98" t="s">
        <v>136</v>
      </c>
      <c r="N8" s="98" t="s">
        <v>137</v>
      </c>
      <c r="O8" s="416" t="s">
        <v>138</v>
      </c>
      <c r="P8" s="417"/>
      <c r="Q8" s="93"/>
      <c r="R8" s="92"/>
      <c r="S8" s="19"/>
    </row>
    <row r="9" spans="1:19" s="59" customFormat="1" ht="20.100000000000001" customHeight="1" x14ac:dyDescent="0.25">
      <c r="A9" s="10"/>
      <c r="B9" s="14"/>
      <c r="C9" s="87"/>
      <c r="D9" s="135" t="s">
        <v>139</v>
      </c>
      <c r="E9" s="98" t="s">
        <v>140</v>
      </c>
      <c r="F9" s="98" t="s">
        <v>141</v>
      </c>
      <c r="G9" s="98" t="s">
        <v>142</v>
      </c>
      <c r="H9" s="98" t="s">
        <v>143</v>
      </c>
      <c r="I9" s="98" t="s">
        <v>144</v>
      </c>
      <c r="J9" s="98" t="s">
        <v>145</v>
      </c>
      <c r="K9" s="98" t="s">
        <v>146</v>
      </c>
      <c r="L9" s="98" t="s">
        <v>147</v>
      </c>
      <c r="M9" s="98" t="s">
        <v>148</v>
      </c>
      <c r="N9" s="98" t="s">
        <v>149</v>
      </c>
      <c r="O9" s="98" t="s">
        <v>150</v>
      </c>
      <c r="P9" s="98" t="s">
        <v>151</v>
      </c>
      <c r="Q9" s="93"/>
      <c r="R9" s="92"/>
      <c r="S9" s="19"/>
    </row>
    <row r="10" spans="1:19" s="59" customFormat="1" ht="7.5" customHeight="1" x14ac:dyDescent="0.25">
      <c r="A10" s="10"/>
      <c r="B10" s="14"/>
      <c r="C10" s="87"/>
      <c r="D10" s="157"/>
      <c r="E10" s="158"/>
      <c r="F10" s="158"/>
      <c r="G10" s="158"/>
      <c r="H10" s="158"/>
      <c r="I10" s="158"/>
      <c r="J10" s="158"/>
      <c r="K10" s="158"/>
      <c r="L10" s="158"/>
      <c r="M10" s="158"/>
      <c r="N10" s="158"/>
      <c r="O10" s="158"/>
      <c r="P10" s="158"/>
      <c r="Q10" s="93"/>
      <c r="R10" s="92"/>
      <c r="S10" s="19"/>
    </row>
    <row r="11" spans="1:19" s="23" customFormat="1" ht="20.100000000000001" customHeight="1" x14ac:dyDescent="0.25">
      <c r="A11" s="10"/>
      <c r="B11" s="14"/>
      <c r="C11" s="87"/>
      <c r="D11" s="253" t="s">
        <v>152</v>
      </c>
      <c r="E11" s="159"/>
      <c r="F11" s="159"/>
      <c r="G11" s="160"/>
      <c r="H11" s="160"/>
      <c r="I11" s="160"/>
      <c r="J11" s="160"/>
      <c r="K11" s="160"/>
      <c r="L11" s="160"/>
      <c r="M11" s="160"/>
      <c r="N11" s="159"/>
      <c r="O11" s="159"/>
      <c r="P11" s="159"/>
      <c r="Q11" s="93"/>
      <c r="R11" s="92"/>
      <c r="S11" s="19"/>
    </row>
    <row r="12" spans="1:19" s="23" customFormat="1" ht="20.100000000000001" customHeight="1" x14ac:dyDescent="0.25">
      <c r="A12" s="10"/>
      <c r="B12" s="14"/>
      <c r="C12" s="87"/>
      <c r="D12" s="254" t="s">
        <v>30</v>
      </c>
      <c r="E12" s="161"/>
      <c r="F12" s="162"/>
      <c r="G12" s="163"/>
      <c r="H12" s="163"/>
      <c r="I12" s="163"/>
      <c r="J12" s="163"/>
      <c r="K12" s="163"/>
      <c r="L12" s="163"/>
      <c r="M12" s="163"/>
      <c r="N12" s="162"/>
      <c r="O12" s="164"/>
      <c r="P12" s="165"/>
      <c r="Q12" s="93"/>
      <c r="R12" s="92"/>
      <c r="S12" s="19"/>
    </row>
    <row r="13" spans="1:19" s="23" customFormat="1" ht="21" x14ac:dyDescent="0.25">
      <c r="A13" s="24"/>
      <c r="B13" s="25"/>
      <c r="C13" s="87">
        <f>IF(RIGHT(D13,5)="Total",0,IF(AND(ABS(Q13)&gt;=25000,ABS(R13)&gt;=5%),MAX($C$12:C12)+1,0))</f>
        <v>0</v>
      </c>
      <c r="D13" s="359" t="s">
        <v>64</v>
      </c>
      <c r="E13" s="360" t="s">
        <v>153</v>
      </c>
      <c r="F13" s="235">
        <v>2150098</v>
      </c>
      <c r="G13" s="103">
        <v>1657236</v>
      </c>
      <c r="H13" s="104">
        <v>422126</v>
      </c>
      <c r="I13" s="104">
        <v>3651</v>
      </c>
      <c r="J13" s="104">
        <v>19980</v>
      </c>
      <c r="K13" s="104"/>
      <c r="L13" s="104">
        <v>47105</v>
      </c>
      <c r="M13" s="105">
        <v>0</v>
      </c>
      <c r="N13" s="235">
        <f>SUM(G13:M13)</f>
        <v>2150098</v>
      </c>
      <c r="O13" s="235">
        <f t="shared" ref="O13:O16" si="0">F13-N13</f>
        <v>0</v>
      </c>
      <c r="P13" s="361">
        <f t="shared" ref="P13:P17" si="1">IFERROR(O13/F13,0)</f>
        <v>0</v>
      </c>
      <c r="Q13" s="93">
        <f>IF(AND(OR(F13="",F13=0),N13&gt;0),IF(N13&lt;25000,25000,ABS(O13)),ABS(O13))</f>
        <v>0</v>
      </c>
      <c r="R13" s="92">
        <f>IF(AND(OR(F13="",F13=0),N13&gt;0),5%,ABS(P13))</f>
        <v>0</v>
      </c>
      <c r="S13" s="19"/>
    </row>
    <row r="14" spans="1:19" s="23" customFormat="1" ht="21" x14ac:dyDescent="0.25">
      <c r="A14" s="24"/>
      <c r="B14" s="25"/>
      <c r="C14" s="87">
        <f>IF(RIGHT(D14,5)="Total",0,IF(AND(ABS(Q14)&gt;=25000,ABS(R14)&gt;=5%),MAX($C$12:C13)+1,0))</f>
        <v>0</v>
      </c>
      <c r="D14" s="359" t="s">
        <v>154</v>
      </c>
      <c r="E14" s="360" t="s">
        <v>153</v>
      </c>
      <c r="F14" s="235">
        <v>211295</v>
      </c>
      <c r="G14" s="103">
        <v>168580</v>
      </c>
      <c r="H14" s="104">
        <v>40241</v>
      </c>
      <c r="I14" s="104">
        <v>600</v>
      </c>
      <c r="J14" s="104">
        <v>0</v>
      </c>
      <c r="K14" s="104"/>
      <c r="L14" s="104">
        <v>1874</v>
      </c>
      <c r="M14" s="105">
        <v>0</v>
      </c>
      <c r="N14" s="235">
        <f t="shared" ref="N14:N16" si="2">SUM(G14:M14)</f>
        <v>211295</v>
      </c>
      <c r="O14" s="235">
        <f t="shared" si="0"/>
        <v>0</v>
      </c>
      <c r="P14" s="361">
        <f t="shared" si="1"/>
        <v>0</v>
      </c>
      <c r="Q14" s="93">
        <f>IF(AND(OR(F14="",F14=0),N14&gt;0),IF(N14&lt;25000,25000,ABS(O14)),ABS(O14))</f>
        <v>0</v>
      </c>
      <c r="R14" s="92">
        <f t="shared" ref="R14:R38" si="3">IF(AND(OR(F14="",F14=0),N14&gt;0),5%,ABS(P14))</f>
        <v>0</v>
      </c>
      <c r="S14" s="19"/>
    </row>
    <row r="15" spans="1:19" s="23" customFormat="1" ht="21" x14ac:dyDescent="0.25">
      <c r="A15" s="24"/>
      <c r="B15" s="25"/>
      <c r="C15" s="87">
        <f>IF(RIGHT(D15,5)="Total",0,IF(AND(ABS(Q15)&gt;=25000,ABS(R15)&gt;=5%),MAX($C$12:C14)+1,0))</f>
        <v>0</v>
      </c>
      <c r="D15" s="359" t="s">
        <v>155</v>
      </c>
      <c r="E15" s="360" t="s">
        <v>153</v>
      </c>
      <c r="F15" s="235">
        <v>670257</v>
      </c>
      <c r="G15" s="103">
        <v>511050</v>
      </c>
      <c r="H15" s="104">
        <v>129845</v>
      </c>
      <c r="I15" s="104">
        <v>1376</v>
      </c>
      <c r="J15" s="104">
        <v>11000</v>
      </c>
      <c r="K15" s="104"/>
      <c r="L15" s="104">
        <v>16986</v>
      </c>
      <c r="M15" s="105">
        <v>0</v>
      </c>
      <c r="N15" s="235">
        <f t="shared" si="2"/>
        <v>670257</v>
      </c>
      <c r="O15" s="235">
        <f t="shared" si="0"/>
        <v>0</v>
      </c>
      <c r="P15" s="361">
        <f t="shared" si="1"/>
        <v>0</v>
      </c>
      <c r="Q15" s="93">
        <f t="shared" ref="Q15:Q38" si="4">IF(AND(OR(F15="",F15=0),N15&gt;0),IF(N15&lt;25000,25000,ABS(O15)),ABS(O15))</f>
        <v>0</v>
      </c>
      <c r="R15" s="92">
        <f t="shared" si="3"/>
        <v>0</v>
      </c>
      <c r="S15" s="19"/>
    </row>
    <row r="16" spans="1:19" s="23" customFormat="1" ht="21" x14ac:dyDescent="0.25">
      <c r="A16" s="24"/>
      <c r="B16" s="25"/>
      <c r="C16" s="87">
        <f>IF(RIGHT(D16,5)="Total",0,IF(AND(ABS(Q16)&gt;=25000,ABS(R16)&gt;=5%),MAX($C$12:C15)+1,0))</f>
        <v>0</v>
      </c>
      <c r="D16" s="359" t="s">
        <v>156</v>
      </c>
      <c r="E16" s="360" t="s">
        <v>153</v>
      </c>
      <c r="F16" s="235">
        <v>659790</v>
      </c>
      <c r="G16" s="103">
        <v>526352</v>
      </c>
      <c r="H16" s="104">
        <v>126915</v>
      </c>
      <c r="I16" s="104">
        <v>1048</v>
      </c>
      <c r="J16" s="104">
        <v>1266</v>
      </c>
      <c r="K16" s="104"/>
      <c r="L16" s="104">
        <v>4209</v>
      </c>
      <c r="M16" s="105">
        <v>0</v>
      </c>
      <c r="N16" s="235">
        <f t="shared" si="2"/>
        <v>659790</v>
      </c>
      <c r="O16" s="235">
        <f t="shared" si="0"/>
        <v>0</v>
      </c>
      <c r="P16" s="361">
        <f t="shared" si="1"/>
        <v>0</v>
      </c>
      <c r="Q16" s="93">
        <f t="shared" si="4"/>
        <v>0</v>
      </c>
      <c r="R16" s="92">
        <f t="shared" si="3"/>
        <v>0</v>
      </c>
      <c r="S16" s="19"/>
    </row>
    <row r="17" spans="1:19" s="23" customFormat="1" ht="20.100000000000001" customHeight="1" x14ac:dyDescent="0.25">
      <c r="A17" s="29"/>
      <c r="B17" s="30"/>
      <c r="C17" s="87"/>
      <c r="D17" s="255" t="s">
        <v>157</v>
      </c>
      <c r="E17" s="166"/>
      <c r="F17" s="167">
        <f t="shared" ref="F17:N17" si="5">SUM(F13:F16)</f>
        <v>3691440</v>
      </c>
      <c r="G17" s="167">
        <f t="shared" si="5"/>
        <v>2863218</v>
      </c>
      <c r="H17" s="167">
        <f t="shared" si="5"/>
        <v>719127</v>
      </c>
      <c r="I17" s="167">
        <f t="shared" si="5"/>
        <v>6675</v>
      </c>
      <c r="J17" s="167">
        <f t="shared" si="5"/>
        <v>32246</v>
      </c>
      <c r="K17" s="167">
        <f t="shared" si="5"/>
        <v>0</v>
      </c>
      <c r="L17" s="167">
        <f t="shared" si="5"/>
        <v>70174</v>
      </c>
      <c r="M17" s="167">
        <f t="shared" si="5"/>
        <v>0</v>
      </c>
      <c r="N17" s="167">
        <f t="shared" si="5"/>
        <v>3691440</v>
      </c>
      <c r="O17" s="167">
        <f>F17-N17</f>
        <v>0</v>
      </c>
      <c r="P17" s="168">
        <f t="shared" si="1"/>
        <v>0</v>
      </c>
      <c r="Q17" s="93"/>
      <c r="R17" s="92"/>
      <c r="S17" s="19"/>
    </row>
    <row r="18" spans="1:19" s="23" customFormat="1" ht="7.5" customHeight="1" x14ac:dyDescent="0.25">
      <c r="A18" s="29"/>
      <c r="B18" s="30"/>
      <c r="C18" s="87"/>
      <c r="D18" s="256"/>
      <c r="E18" s="169"/>
      <c r="F18" s="170"/>
      <c r="G18" s="170"/>
      <c r="H18" s="170"/>
      <c r="I18" s="170"/>
      <c r="J18" s="170"/>
      <c r="K18" s="170"/>
      <c r="L18" s="170"/>
      <c r="M18" s="170"/>
      <c r="N18" s="170"/>
      <c r="O18" s="170"/>
      <c r="P18" s="171"/>
      <c r="Q18" s="93"/>
      <c r="R18" s="92"/>
      <c r="S18" s="19"/>
    </row>
    <row r="19" spans="1:19" s="23" customFormat="1" ht="20.100000000000001" customHeight="1" x14ac:dyDescent="0.25">
      <c r="A19" s="10"/>
      <c r="B19" s="14"/>
      <c r="C19" s="87"/>
      <c r="D19" s="257" t="s">
        <v>158</v>
      </c>
      <c r="E19" s="172"/>
      <c r="F19" s="173"/>
      <c r="G19" s="174"/>
      <c r="H19" s="174"/>
      <c r="I19" s="174"/>
      <c r="J19" s="174"/>
      <c r="K19" s="174"/>
      <c r="L19" s="174"/>
      <c r="M19" s="174"/>
      <c r="N19" s="173"/>
      <c r="O19" s="173"/>
      <c r="P19" s="175"/>
      <c r="Q19" s="93"/>
      <c r="R19" s="92"/>
      <c r="S19" s="19"/>
    </row>
    <row r="20" spans="1:19" s="23" customFormat="1" ht="21" x14ac:dyDescent="0.25">
      <c r="A20" s="24"/>
      <c r="B20" s="25"/>
      <c r="C20" s="87">
        <f>IF(RIGHT(D20,5)="Total",0,IF(AND(ABS(Q20)&gt;=25000,ABS(R20)&gt;=5%),MAX($C$12:C19)+1,0))</f>
        <v>0</v>
      </c>
      <c r="D20" s="359" t="s">
        <v>159</v>
      </c>
      <c r="E20" s="360" t="s">
        <v>153</v>
      </c>
      <c r="F20" s="235">
        <v>26173</v>
      </c>
      <c r="G20" s="103">
        <v>20602</v>
      </c>
      <c r="H20" s="104">
        <v>5129</v>
      </c>
      <c r="I20" s="104">
        <v>322</v>
      </c>
      <c r="J20" s="104">
        <v>0</v>
      </c>
      <c r="K20" s="104"/>
      <c r="L20" s="104">
        <v>120</v>
      </c>
      <c r="M20" s="105">
        <v>0</v>
      </c>
      <c r="N20" s="235">
        <f t="shared" ref="N20:N28" si="6">SUM(G20:M20)</f>
        <v>26173</v>
      </c>
      <c r="O20" s="235">
        <f t="shared" ref="O20:O29" si="7">F20-N20</f>
        <v>0</v>
      </c>
      <c r="P20" s="361">
        <f t="shared" ref="P20:P29" si="8">IFERROR(O20/F20,0)</f>
        <v>0</v>
      </c>
      <c r="Q20" s="93">
        <f t="shared" si="4"/>
        <v>0</v>
      </c>
      <c r="R20" s="92">
        <f t="shared" si="3"/>
        <v>0</v>
      </c>
      <c r="S20" s="19"/>
    </row>
    <row r="21" spans="1:19" s="23" customFormat="1" ht="21" x14ac:dyDescent="0.25">
      <c r="A21" s="24"/>
      <c r="B21" s="25"/>
      <c r="C21" s="87">
        <f>IF(RIGHT(D21,5)="Total",0,IF(AND(ABS(Q21)&gt;=25000,ABS(R21)&gt;=5%),MAX($C$12:C20)+1,0))</f>
        <v>0</v>
      </c>
      <c r="D21" s="359" t="s">
        <v>160</v>
      </c>
      <c r="E21" s="360" t="s">
        <v>153</v>
      </c>
      <c r="F21" s="235">
        <v>8872</v>
      </c>
      <c r="G21" s="103">
        <v>2046</v>
      </c>
      <c r="H21" s="104">
        <v>527</v>
      </c>
      <c r="I21" s="104">
        <v>9</v>
      </c>
      <c r="J21" s="104">
        <v>3167</v>
      </c>
      <c r="K21" s="104">
        <v>-1</v>
      </c>
      <c r="L21" s="104">
        <v>3124</v>
      </c>
      <c r="M21" s="105">
        <v>0</v>
      </c>
      <c r="N21" s="235">
        <f t="shared" si="6"/>
        <v>8872</v>
      </c>
      <c r="O21" s="235">
        <f t="shared" si="7"/>
        <v>0</v>
      </c>
      <c r="P21" s="361">
        <f t="shared" si="8"/>
        <v>0</v>
      </c>
      <c r="Q21" s="93">
        <f t="shared" si="4"/>
        <v>0</v>
      </c>
      <c r="R21" s="92">
        <f t="shared" si="3"/>
        <v>0</v>
      </c>
      <c r="S21" s="19"/>
    </row>
    <row r="22" spans="1:19" s="23" customFormat="1" ht="21" x14ac:dyDescent="0.25">
      <c r="A22" s="24"/>
      <c r="B22" s="25"/>
      <c r="C22" s="87">
        <f>IF(RIGHT(D22,5)="Total",0,IF(AND(ABS(Q22)&gt;=25000,ABS(R22)&gt;=5%),MAX($C$12:C21)+1,0))</f>
        <v>0</v>
      </c>
      <c r="D22" s="359" t="s">
        <v>161</v>
      </c>
      <c r="E22" s="360" t="s">
        <v>162</v>
      </c>
      <c r="F22" s="235">
        <v>3491500</v>
      </c>
      <c r="G22" s="103">
        <v>1542440</v>
      </c>
      <c r="H22" s="104">
        <v>409972</v>
      </c>
      <c r="I22" s="104">
        <v>10000</v>
      </c>
      <c r="J22" s="104">
        <v>1134851</v>
      </c>
      <c r="K22" s="104"/>
      <c r="L22" s="104">
        <v>288000</v>
      </c>
      <c r="M22" s="105">
        <v>106237</v>
      </c>
      <c r="N22" s="235">
        <f t="shared" si="6"/>
        <v>3491500</v>
      </c>
      <c r="O22" s="235">
        <f t="shared" si="7"/>
        <v>0</v>
      </c>
      <c r="P22" s="361">
        <f t="shared" si="8"/>
        <v>0</v>
      </c>
      <c r="Q22" s="93">
        <f t="shared" si="4"/>
        <v>0</v>
      </c>
      <c r="R22" s="92">
        <f t="shared" si="3"/>
        <v>0</v>
      </c>
      <c r="S22" s="19"/>
    </row>
    <row r="23" spans="1:19" s="23" customFormat="1" ht="21" x14ac:dyDescent="0.25">
      <c r="A23" s="24"/>
      <c r="B23" s="25"/>
      <c r="C23" s="87">
        <f>IF(RIGHT(D23,5)="Total",0,IF(AND(ABS(Q23)&gt;=25000,ABS(R23)&gt;=5%),MAX($C$12:C22)+1,0))</f>
        <v>0</v>
      </c>
      <c r="D23" s="359" t="s">
        <v>163</v>
      </c>
      <c r="E23" s="360" t="s">
        <v>153</v>
      </c>
      <c r="F23" s="235">
        <v>86334</v>
      </c>
      <c r="G23" s="103">
        <v>69083</v>
      </c>
      <c r="H23" s="104">
        <v>17470</v>
      </c>
      <c r="I23" s="104">
        <v>753</v>
      </c>
      <c r="J23" s="104">
        <v>465</v>
      </c>
      <c r="K23" s="104">
        <v>-2899</v>
      </c>
      <c r="L23" s="104">
        <v>1462</v>
      </c>
      <c r="M23" s="105">
        <v>0</v>
      </c>
      <c r="N23" s="235">
        <f t="shared" si="6"/>
        <v>86334</v>
      </c>
      <c r="O23" s="235">
        <f t="shared" si="7"/>
        <v>0</v>
      </c>
      <c r="P23" s="361">
        <f t="shared" si="8"/>
        <v>0</v>
      </c>
      <c r="Q23" s="93">
        <f t="shared" si="4"/>
        <v>0</v>
      </c>
      <c r="R23" s="92">
        <f t="shared" si="3"/>
        <v>0</v>
      </c>
      <c r="S23" s="19"/>
    </row>
    <row r="24" spans="1:19" s="23" customFormat="1" ht="21" x14ac:dyDescent="0.25">
      <c r="A24" s="24"/>
      <c r="B24" s="25"/>
      <c r="C24" s="87">
        <f>IF(RIGHT(D24,5)="Total",0,IF(AND(ABS(Q24)&gt;=25000,ABS(R24)&gt;=5%),MAX($C$12:C23)+1,0))</f>
        <v>0</v>
      </c>
      <c r="D24" s="359" t="s">
        <v>164</v>
      </c>
      <c r="E24" s="360" t="s">
        <v>153</v>
      </c>
      <c r="F24" s="235">
        <v>115074</v>
      </c>
      <c r="G24" s="103">
        <v>82987</v>
      </c>
      <c r="H24" s="104">
        <v>20966</v>
      </c>
      <c r="I24" s="104">
        <v>2050</v>
      </c>
      <c r="J24" s="104">
        <v>6960</v>
      </c>
      <c r="K24" s="104"/>
      <c r="L24" s="104">
        <v>2111</v>
      </c>
      <c r="M24" s="105">
        <v>0</v>
      </c>
      <c r="N24" s="235">
        <f t="shared" si="6"/>
        <v>115074</v>
      </c>
      <c r="O24" s="235">
        <f t="shared" si="7"/>
        <v>0</v>
      </c>
      <c r="P24" s="361">
        <f t="shared" si="8"/>
        <v>0</v>
      </c>
      <c r="Q24" s="93">
        <f t="shared" si="4"/>
        <v>0</v>
      </c>
      <c r="R24" s="92">
        <f t="shared" si="3"/>
        <v>0</v>
      </c>
      <c r="S24" s="19"/>
    </row>
    <row r="25" spans="1:19" s="23" customFormat="1" ht="21" x14ac:dyDescent="0.25">
      <c r="A25" s="24"/>
      <c r="B25" s="25"/>
      <c r="C25" s="87">
        <f>IF(RIGHT(D25,5)="Total",0,IF(AND(ABS(Q25)&gt;=25000,ABS(R25)&gt;=5%),MAX($C$12:C24)+1,0))</f>
        <v>0</v>
      </c>
      <c r="D25" s="359" t="s">
        <v>165</v>
      </c>
      <c r="E25" s="360" t="s">
        <v>153</v>
      </c>
      <c r="F25" s="235">
        <v>53163</v>
      </c>
      <c r="G25" s="103">
        <v>38766</v>
      </c>
      <c r="H25" s="104">
        <v>9812</v>
      </c>
      <c r="I25" s="104">
        <v>190</v>
      </c>
      <c r="J25" s="104">
        <v>363</v>
      </c>
      <c r="K25" s="104">
        <v>-1449</v>
      </c>
      <c r="L25" s="104">
        <v>5481</v>
      </c>
      <c r="M25" s="105">
        <v>0</v>
      </c>
      <c r="N25" s="235">
        <f t="shared" si="6"/>
        <v>53163</v>
      </c>
      <c r="O25" s="235">
        <f t="shared" si="7"/>
        <v>0</v>
      </c>
      <c r="P25" s="361">
        <f t="shared" si="8"/>
        <v>0</v>
      </c>
      <c r="Q25" s="93">
        <f t="shared" si="4"/>
        <v>0</v>
      </c>
      <c r="R25" s="92">
        <f t="shared" si="3"/>
        <v>0</v>
      </c>
      <c r="S25" s="19"/>
    </row>
    <row r="26" spans="1:19" s="23" customFormat="1" ht="21" x14ac:dyDescent="0.25">
      <c r="A26" s="24"/>
      <c r="B26" s="25"/>
      <c r="C26" s="87">
        <f>IF(RIGHT(D26,5)="Total",0,IF(AND(ABS(Q26)&gt;=25000,ABS(R26)&gt;=5%),MAX($C$12:C25)+1,0))</f>
        <v>0</v>
      </c>
      <c r="D26" s="359" t="s">
        <v>166</v>
      </c>
      <c r="E26" s="360" t="s">
        <v>153</v>
      </c>
      <c r="F26" s="235">
        <v>339566</v>
      </c>
      <c r="G26" s="103">
        <v>268489</v>
      </c>
      <c r="H26" s="104">
        <v>68061</v>
      </c>
      <c r="I26" s="104">
        <v>1892</v>
      </c>
      <c r="J26" s="104">
        <v>743</v>
      </c>
      <c r="K26" s="104">
        <v>-2899</v>
      </c>
      <c r="L26" s="104">
        <v>3280</v>
      </c>
      <c r="M26" s="105">
        <v>0</v>
      </c>
      <c r="N26" s="235">
        <f t="shared" si="6"/>
        <v>339566</v>
      </c>
      <c r="O26" s="235">
        <f t="shared" si="7"/>
        <v>0</v>
      </c>
      <c r="P26" s="361">
        <f t="shared" si="8"/>
        <v>0</v>
      </c>
      <c r="Q26" s="93">
        <f t="shared" si="4"/>
        <v>0</v>
      </c>
      <c r="R26" s="92">
        <f t="shared" si="3"/>
        <v>0</v>
      </c>
      <c r="S26" s="19"/>
    </row>
    <row r="27" spans="1:19" s="23" customFormat="1" ht="21" x14ac:dyDescent="0.25">
      <c r="A27" s="24"/>
      <c r="B27" s="25"/>
      <c r="C27" s="87">
        <f>IF(RIGHT(D27,5)="Total",0,IF(AND(ABS(Q27)&gt;=25000,ABS(R27)&gt;=5%),MAX($C$12:C26)+1,0))</f>
        <v>0</v>
      </c>
      <c r="D27" s="359" t="s">
        <v>167</v>
      </c>
      <c r="E27" s="360" t="s">
        <v>153</v>
      </c>
      <c r="F27" s="235">
        <v>51002</v>
      </c>
      <c r="G27" s="103">
        <v>41863</v>
      </c>
      <c r="H27" s="104">
        <v>10627</v>
      </c>
      <c r="I27" s="104">
        <v>169</v>
      </c>
      <c r="J27" s="104">
        <v>466</v>
      </c>
      <c r="K27" s="104">
        <v>-2899</v>
      </c>
      <c r="L27" s="104">
        <v>776</v>
      </c>
      <c r="M27" s="105">
        <v>0</v>
      </c>
      <c r="N27" s="235">
        <f t="shared" si="6"/>
        <v>51002</v>
      </c>
      <c r="O27" s="235">
        <f t="shared" si="7"/>
        <v>0</v>
      </c>
      <c r="P27" s="361">
        <f t="shared" si="8"/>
        <v>0</v>
      </c>
      <c r="Q27" s="93">
        <f t="shared" si="4"/>
        <v>0</v>
      </c>
      <c r="R27" s="92">
        <f t="shared" si="3"/>
        <v>0</v>
      </c>
      <c r="S27" s="19"/>
    </row>
    <row r="28" spans="1:19" s="23" customFormat="1" ht="21" x14ac:dyDescent="0.25">
      <c r="A28" s="24"/>
      <c r="B28" s="25"/>
      <c r="C28" s="87">
        <f>IF(RIGHT(D28,5)="Total",0,IF(AND(ABS(Q28)&gt;=25000,ABS(R28)&gt;=5%),MAX($C$12:C27)+1,0))</f>
        <v>0</v>
      </c>
      <c r="D28" s="359" t="s">
        <v>168</v>
      </c>
      <c r="E28" s="360" t="s">
        <v>153</v>
      </c>
      <c r="F28" s="235">
        <v>135293</v>
      </c>
      <c r="G28" s="103">
        <v>108115</v>
      </c>
      <c r="H28" s="104">
        <v>27397</v>
      </c>
      <c r="I28" s="104">
        <v>1088</v>
      </c>
      <c r="J28" s="104">
        <v>1575</v>
      </c>
      <c r="K28" s="104">
        <v>-4918</v>
      </c>
      <c r="L28" s="104">
        <v>2036</v>
      </c>
      <c r="M28" s="105">
        <v>0</v>
      </c>
      <c r="N28" s="235">
        <f t="shared" si="6"/>
        <v>135293</v>
      </c>
      <c r="O28" s="235">
        <f t="shared" si="7"/>
        <v>0</v>
      </c>
      <c r="P28" s="361">
        <f t="shared" si="8"/>
        <v>0</v>
      </c>
      <c r="Q28" s="93">
        <f t="shared" si="4"/>
        <v>0</v>
      </c>
      <c r="R28" s="92">
        <f t="shared" si="3"/>
        <v>0</v>
      </c>
      <c r="S28" s="19"/>
    </row>
    <row r="29" spans="1:19" s="23" customFormat="1" ht="20.100000000000001" customHeight="1" x14ac:dyDescent="0.25">
      <c r="A29" s="29"/>
      <c r="B29" s="30"/>
      <c r="C29" s="87"/>
      <c r="D29" s="255" t="s">
        <v>169</v>
      </c>
      <c r="E29" s="176"/>
      <c r="F29" s="177">
        <f t="shared" ref="F29:N29" si="9">SUM(F20:F28)</f>
        <v>4306977</v>
      </c>
      <c r="G29" s="177">
        <f t="shared" si="9"/>
        <v>2174391</v>
      </c>
      <c r="H29" s="177">
        <f t="shared" si="9"/>
        <v>569961</v>
      </c>
      <c r="I29" s="177">
        <f t="shared" si="9"/>
        <v>16473</v>
      </c>
      <c r="J29" s="177">
        <f t="shared" si="9"/>
        <v>1148590</v>
      </c>
      <c r="K29" s="177">
        <f t="shared" si="9"/>
        <v>-15065</v>
      </c>
      <c r="L29" s="177">
        <f t="shared" si="9"/>
        <v>306390</v>
      </c>
      <c r="M29" s="177">
        <f t="shared" si="9"/>
        <v>106237</v>
      </c>
      <c r="N29" s="177">
        <f t="shared" si="9"/>
        <v>4306977</v>
      </c>
      <c r="O29" s="177">
        <f t="shared" si="7"/>
        <v>0</v>
      </c>
      <c r="P29" s="178">
        <f t="shared" si="8"/>
        <v>0</v>
      </c>
      <c r="Q29" s="93"/>
      <c r="R29" s="92"/>
      <c r="S29" s="19"/>
    </row>
    <row r="30" spans="1:19" s="23" customFormat="1" ht="7.5" customHeight="1" x14ac:dyDescent="0.25">
      <c r="A30" s="29"/>
      <c r="B30" s="30"/>
      <c r="C30" s="87"/>
      <c r="D30" s="256"/>
      <c r="E30" s="169"/>
      <c r="F30" s="170"/>
      <c r="G30" s="170"/>
      <c r="H30" s="170"/>
      <c r="I30" s="170"/>
      <c r="J30" s="170"/>
      <c r="K30" s="170"/>
      <c r="L30" s="170"/>
      <c r="M30" s="170"/>
      <c r="N30" s="170"/>
      <c r="O30" s="170"/>
      <c r="P30" s="171"/>
      <c r="Q30" s="93"/>
      <c r="R30" s="92"/>
      <c r="S30" s="19"/>
    </row>
    <row r="31" spans="1:19" s="23" customFormat="1" ht="20.100000000000001" customHeight="1" x14ac:dyDescent="0.25">
      <c r="A31" s="10"/>
      <c r="B31" s="14"/>
      <c r="C31" s="87"/>
      <c r="D31" s="257" t="s">
        <v>170</v>
      </c>
      <c r="E31" s="172"/>
      <c r="F31" s="173"/>
      <c r="G31" s="174"/>
      <c r="H31" s="174"/>
      <c r="I31" s="174"/>
      <c r="J31" s="174"/>
      <c r="K31" s="174"/>
      <c r="L31" s="174"/>
      <c r="M31" s="174"/>
      <c r="N31" s="173"/>
      <c r="O31" s="173"/>
      <c r="P31" s="175"/>
      <c r="Q31" s="93"/>
      <c r="R31" s="92"/>
      <c r="S31" s="19"/>
    </row>
    <row r="32" spans="1:19" s="23" customFormat="1" ht="21" x14ac:dyDescent="0.25">
      <c r="A32" s="24"/>
      <c r="B32" s="25"/>
      <c r="C32" s="87">
        <f>IF(RIGHT(D32,5)="Total",0,IF(AND(ABS(Q32)&gt;=25000,ABS(R32)&gt;=5%),MAX($C$12:C31)+1,0))</f>
        <v>0</v>
      </c>
      <c r="D32" s="359" t="s">
        <v>171</v>
      </c>
      <c r="E32" s="360" t="s">
        <v>153</v>
      </c>
      <c r="F32" s="235">
        <v>1319942</v>
      </c>
      <c r="G32" s="103">
        <v>1035757</v>
      </c>
      <c r="H32" s="104">
        <v>258030</v>
      </c>
      <c r="I32" s="104">
        <v>14055</v>
      </c>
      <c r="J32" s="104">
        <v>19376</v>
      </c>
      <c r="K32" s="104">
        <v>-33709</v>
      </c>
      <c r="L32" s="104">
        <v>26433</v>
      </c>
      <c r="M32" s="105">
        <v>0</v>
      </c>
      <c r="N32" s="235">
        <f t="shared" ref="N32" si="10">SUM(G32:M32)</f>
        <v>1319942</v>
      </c>
      <c r="O32" s="235">
        <f t="shared" ref="O32:O33" si="11">F32-N32</f>
        <v>0</v>
      </c>
      <c r="P32" s="361">
        <f t="shared" ref="P32:P33" si="12">IFERROR(O32/F32,0)</f>
        <v>0</v>
      </c>
      <c r="Q32" s="93">
        <f t="shared" si="4"/>
        <v>0</v>
      </c>
      <c r="R32" s="92">
        <f t="shared" si="3"/>
        <v>0</v>
      </c>
      <c r="S32" s="19"/>
    </row>
    <row r="33" spans="1:19" s="23" customFormat="1" ht="20.100000000000001" customHeight="1" x14ac:dyDescent="0.25">
      <c r="A33" s="29"/>
      <c r="B33" s="30"/>
      <c r="C33" s="87"/>
      <c r="D33" s="255" t="s">
        <v>172</v>
      </c>
      <c r="E33" s="176"/>
      <c r="F33" s="177">
        <f t="shared" ref="F33:N33" si="13">SUM(F32:F32)</f>
        <v>1319942</v>
      </c>
      <c r="G33" s="177">
        <f t="shared" si="13"/>
        <v>1035757</v>
      </c>
      <c r="H33" s="177">
        <f t="shared" si="13"/>
        <v>258030</v>
      </c>
      <c r="I33" s="177">
        <f t="shared" si="13"/>
        <v>14055</v>
      </c>
      <c r="J33" s="177">
        <f t="shared" si="13"/>
        <v>19376</v>
      </c>
      <c r="K33" s="177">
        <f t="shared" si="13"/>
        <v>-33709</v>
      </c>
      <c r="L33" s="177">
        <f t="shared" si="13"/>
        <v>26433</v>
      </c>
      <c r="M33" s="177">
        <f t="shared" si="13"/>
        <v>0</v>
      </c>
      <c r="N33" s="177">
        <f t="shared" si="13"/>
        <v>1319942</v>
      </c>
      <c r="O33" s="177">
        <f t="shared" si="11"/>
        <v>0</v>
      </c>
      <c r="P33" s="178">
        <f t="shared" si="12"/>
        <v>0</v>
      </c>
      <c r="Q33" s="93"/>
      <c r="R33" s="92"/>
      <c r="S33" s="19"/>
    </row>
    <row r="34" spans="1:19" s="23" customFormat="1" ht="7.5" customHeight="1" x14ac:dyDescent="0.25">
      <c r="A34" s="29"/>
      <c r="B34" s="30"/>
      <c r="C34" s="87"/>
      <c r="D34" s="256"/>
      <c r="E34" s="169"/>
      <c r="F34" s="170"/>
      <c r="G34" s="170"/>
      <c r="H34" s="170"/>
      <c r="I34" s="170"/>
      <c r="J34" s="170"/>
      <c r="K34" s="170"/>
      <c r="L34" s="170"/>
      <c r="M34" s="170"/>
      <c r="N34" s="170"/>
      <c r="O34" s="170"/>
      <c r="P34" s="171"/>
      <c r="Q34" s="93"/>
      <c r="R34" s="92"/>
      <c r="S34" s="19"/>
    </row>
    <row r="35" spans="1:19" s="23" customFormat="1" ht="20.100000000000001" customHeight="1" x14ac:dyDescent="0.25">
      <c r="A35" s="10"/>
      <c r="B35" s="14"/>
      <c r="C35" s="87"/>
      <c r="D35" s="257" t="s">
        <v>173</v>
      </c>
      <c r="E35" s="172"/>
      <c r="F35" s="173"/>
      <c r="G35" s="174"/>
      <c r="H35" s="174"/>
      <c r="I35" s="174"/>
      <c r="J35" s="174"/>
      <c r="K35" s="174"/>
      <c r="L35" s="174"/>
      <c r="M35" s="174"/>
      <c r="N35" s="173"/>
      <c r="O35" s="173"/>
      <c r="P35" s="175"/>
      <c r="Q35" s="93"/>
      <c r="R35" s="92"/>
      <c r="S35" s="19"/>
    </row>
    <row r="36" spans="1:19" s="23" customFormat="1" ht="21" x14ac:dyDescent="0.25">
      <c r="A36" s="24"/>
      <c r="B36" s="25"/>
      <c r="C36" s="87">
        <f>IF(RIGHT(D36,5)="Total",0,IF(AND(ABS(Q36)&gt;=25000,ABS(R36)&gt;=5%),MAX($C$12:C35)+1,0))</f>
        <v>0</v>
      </c>
      <c r="D36" s="359" t="s">
        <v>174</v>
      </c>
      <c r="E36" s="360" t="s">
        <v>153</v>
      </c>
      <c r="F36" s="235">
        <v>373855</v>
      </c>
      <c r="G36" s="103">
        <v>293450</v>
      </c>
      <c r="H36" s="104">
        <v>73026</v>
      </c>
      <c r="I36" s="104">
        <v>4373</v>
      </c>
      <c r="J36" s="104">
        <v>0</v>
      </c>
      <c r="K36" s="104"/>
      <c r="L36" s="104">
        <v>3006</v>
      </c>
      <c r="M36" s="105">
        <v>0</v>
      </c>
      <c r="N36" s="235">
        <f t="shared" ref="N36:N38" si="14">SUM(G36:M36)</f>
        <v>373855</v>
      </c>
      <c r="O36" s="235">
        <f t="shared" ref="O36:O39" si="15">F36-N36</f>
        <v>0</v>
      </c>
      <c r="P36" s="361">
        <f t="shared" ref="P36:P39" si="16">IFERROR(O36/F36,0)</f>
        <v>0</v>
      </c>
      <c r="Q36" s="93">
        <f t="shared" si="4"/>
        <v>0</v>
      </c>
      <c r="R36" s="92">
        <f t="shared" si="3"/>
        <v>0</v>
      </c>
      <c r="S36" s="19"/>
    </row>
    <row r="37" spans="1:19" s="23" customFormat="1" ht="21" x14ac:dyDescent="0.25">
      <c r="A37" s="24"/>
      <c r="B37" s="25"/>
      <c r="C37" s="87">
        <f>IF(RIGHT(D37,5)="Total",0,IF(AND(ABS(Q37)&gt;=25000,ABS(R37)&gt;=5%),MAX($C$12:C36)+1,0))</f>
        <v>0</v>
      </c>
      <c r="D37" s="359" t="s">
        <v>175</v>
      </c>
      <c r="E37" s="360" t="s">
        <v>153</v>
      </c>
      <c r="F37" s="235">
        <v>373599</v>
      </c>
      <c r="G37" s="103">
        <v>296589</v>
      </c>
      <c r="H37" s="104">
        <v>75308</v>
      </c>
      <c r="I37" s="104">
        <v>1174</v>
      </c>
      <c r="J37" s="104">
        <v>847</v>
      </c>
      <c r="K37" s="104">
        <v>-2899</v>
      </c>
      <c r="L37" s="104">
        <v>2580</v>
      </c>
      <c r="M37" s="105">
        <v>0</v>
      </c>
      <c r="N37" s="235">
        <f t="shared" si="14"/>
        <v>373599</v>
      </c>
      <c r="O37" s="235">
        <f t="shared" si="15"/>
        <v>0</v>
      </c>
      <c r="P37" s="361">
        <f t="shared" si="16"/>
        <v>0</v>
      </c>
      <c r="Q37" s="93">
        <f t="shared" si="4"/>
        <v>0</v>
      </c>
      <c r="R37" s="92">
        <f t="shared" si="3"/>
        <v>0</v>
      </c>
      <c r="S37" s="19"/>
    </row>
    <row r="38" spans="1:19" s="23" customFormat="1" ht="21" x14ac:dyDescent="0.25">
      <c r="A38" s="24"/>
      <c r="B38" s="25"/>
      <c r="C38" s="87">
        <f>IF(RIGHT(D38,5)="Total",0,IF(AND(ABS(Q38)&gt;=25000,ABS(R38)&gt;=5%),MAX($C$12:C37)+1,0))</f>
        <v>0</v>
      </c>
      <c r="D38" s="359" t="s">
        <v>176</v>
      </c>
      <c r="E38" s="360" t="s">
        <v>153</v>
      </c>
      <c r="F38" s="235">
        <v>287593</v>
      </c>
      <c r="G38" s="103">
        <v>230282</v>
      </c>
      <c r="H38" s="104">
        <v>58479</v>
      </c>
      <c r="I38" s="104">
        <v>878</v>
      </c>
      <c r="J38" s="104">
        <v>1163</v>
      </c>
      <c r="K38" s="104">
        <v>-5797</v>
      </c>
      <c r="L38" s="104">
        <v>2588</v>
      </c>
      <c r="M38" s="105">
        <v>0</v>
      </c>
      <c r="N38" s="235">
        <f t="shared" si="14"/>
        <v>287593</v>
      </c>
      <c r="O38" s="235">
        <f t="shared" si="15"/>
        <v>0</v>
      </c>
      <c r="P38" s="361">
        <f t="shared" si="16"/>
        <v>0</v>
      </c>
      <c r="Q38" s="93">
        <f t="shared" si="4"/>
        <v>0</v>
      </c>
      <c r="R38" s="92">
        <f t="shared" si="3"/>
        <v>0</v>
      </c>
      <c r="S38" s="19"/>
    </row>
    <row r="39" spans="1:19" s="23" customFormat="1" ht="20.100000000000001" customHeight="1" x14ac:dyDescent="0.25">
      <c r="A39" s="29"/>
      <c r="B39" s="30"/>
      <c r="C39" s="87"/>
      <c r="D39" s="255" t="s">
        <v>177</v>
      </c>
      <c r="E39" s="176"/>
      <c r="F39" s="177">
        <f t="shared" ref="F39:N39" si="17">SUM(F36:F38)</f>
        <v>1035047</v>
      </c>
      <c r="G39" s="177">
        <f t="shared" si="17"/>
        <v>820321</v>
      </c>
      <c r="H39" s="177">
        <f t="shared" si="17"/>
        <v>206813</v>
      </c>
      <c r="I39" s="177">
        <f t="shared" si="17"/>
        <v>6425</v>
      </c>
      <c r="J39" s="177">
        <f t="shared" si="17"/>
        <v>2010</v>
      </c>
      <c r="K39" s="177">
        <f t="shared" si="17"/>
        <v>-8696</v>
      </c>
      <c r="L39" s="177">
        <f t="shared" si="17"/>
        <v>8174</v>
      </c>
      <c r="M39" s="177">
        <f t="shared" si="17"/>
        <v>0</v>
      </c>
      <c r="N39" s="177">
        <f t="shared" si="17"/>
        <v>1035047</v>
      </c>
      <c r="O39" s="177">
        <f t="shared" si="15"/>
        <v>0</v>
      </c>
      <c r="P39" s="178">
        <f t="shared" si="16"/>
        <v>0</v>
      </c>
      <c r="Q39" s="93"/>
      <c r="R39" s="92"/>
      <c r="S39" s="19"/>
    </row>
    <row r="40" spans="1:19" s="23" customFormat="1" ht="7.5" customHeight="1" x14ac:dyDescent="0.25">
      <c r="A40" s="29"/>
      <c r="B40" s="30"/>
      <c r="C40" s="87"/>
      <c r="D40" s="256"/>
      <c r="E40" s="169"/>
      <c r="F40" s="170"/>
      <c r="G40" s="170"/>
      <c r="H40" s="170"/>
      <c r="I40" s="170"/>
      <c r="J40" s="170"/>
      <c r="K40" s="170"/>
      <c r="L40" s="170"/>
      <c r="M40" s="170"/>
      <c r="N40" s="170"/>
      <c r="O40" s="170"/>
      <c r="P40" s="171"/>
      <c r="Q40" s="93"/>
      <c r="R40" s="92"/>
      <c r="S40" s="19"/>
    </row>
    <row r="41" spans="1:19" s="23" customFormat="1" ht="20.100000000000001" customHeight="1" x14ac:dyDescent="0.25">
      <c r="A41" s="10"/>
      <c r="B41" s="14"/>
      <c r="C41" s="87"/>
      <c r="D41" s="257" t="s">
        <v>178</v>
      </c>
      <c r="E41" s="172"/>
      <c r="F41" s="173"/>
      <c r="G41" s="174"/>
      <c r="H41" s="174"/>
      <c r="I41" s="174"/>
      <c r="J41" s="174"/>
      <c r="K41" s="174"/>
      <c r="L41" s="174"/>
      <c r="M41" s="174"/>
      <c r="N41" s="173"/>
      <c r="O41" s="173"/>
      <c r="P41" s="175"/>
      <c r="Q41" s="93"/>
      <c r="R41" s="92"/>
      <c r="S41" s="19"/>
    </row>
    <row r="42" spans="1:19" s="23" customFormat="1" ht="21" x14ac:dyDescent="0.25">
      <c r="A42" s="24"/>
      <c r="B42" s="25"/>
      <c r="C42" s="87">
        <f>IF(RIGHT(D42,5)="Total",0,IF(AND(ABS(Q42)&gt;=25000,ABS(R42)&gt;=5%),MAX($C$12:C41)+1,0))</f>
        <v>0</v>
      </c>
      <c r="D42" s="359" t="s">
        <v>179</v>
      </c>
      <c r="E42" s="360" t="s">
        <v>153</v>
      </c>
      <c r="F42" s="235">
        <v>697280</v>
      </c>
      <c r="G42" s="103">
        <v>574865</v>
      </c>
      <c r="H42" s="104">
        <v>145715</v>
      </c>
      <c r="I42" s="104">
        <v>4579</v>
      </c>
      <c r="J42" s="104">
        <v>3092</v>
      </c>
      <c r="K42" s="104">
        <v>-43470</v>
      </c>
      <c r="L42" s="104">
        <v>12499</v>
      </c>
      <c r="M42" s="105">
        <v>0</v>
      </c>
      <c r="N42" s="235">
        <f t="shared" ref="N42:N46" si="18">SUM(G42:M42)</f>
        <v>697280</v>
      </c>
      <c r="O42" s="235">
        <f t="shared" ref="O42:O47" si="19">F42-N42</f>
        <v>0</v>
      </c>
      <c r="P42" s="361">
        <f t="shared" ref="P42:P47" si="20">IFERROR(O42/F42,0)</f>
        <v>0</v>
      </c>
      <c r="Q42" s="93">
        <f t="shared" ref="Q42:Q61" si="21">IF(AND(OR(F42="",F42=0),N42&gt;0),IF(N42&lt;25000,25000,ABS(O42)),ABS(O42))</f>
        <v>0</v>
      </c>
      <c r="R42" s="92">
        <f t="shared" ref="R42:R61" si="22">IF(AND(OR(F42="",F42=0),N42&gt;0),5%,ABS(P42))</f>
        <v>0</v>
      </c>
      <c r="S42" s="19"/>
    </row>
    <row r="43" spans="1:19" s="23" customFormat="1" ht="21" x14ac:dyDescent="0.25">
      <c r="A43" s="24"/>
      <c r="B43" s="25"/>
      <c r="C43" s="87">
        <f>IF(RIGHT(D43,5)="Total",0,IF(AND(ABS(Q43)&gt;=25000,ABS(R43)&gt;=5%),MAX($C$12:C42)+1,0))</f>
        <v>0</v>
      </c>
      <c r="D43" s="359" t="s">
        <v>180</v>
      </c>
      <c r="E43" s="360" t="s">
        <v>153</v>
      </c>
      <c r="F43" s="235">
        <v>522958</v>
      </c>
      <c r="G43" s="103">
        <v>310007</v>
      </c>
      <c r="H43" s="104">
        <v>78812</v>
      </c>
      <c r="I43" s="104">
        <v>2013</v>
      </c>
      <c r="J43" s="104">
        <v>138299</v>
      </c>
      <c r="K43" s="104">
        <v>-57072</v>
      </c>
      <c r="L43" s="104">
        <v>50899</v>
      </c>
      <c r="M43" s="105">
        <v>0</v>
      </c>
      <c r="N43" s="235">
        <f t="shared" si="18"/>
        <v>522958</v>
      </c>
      <c r="O43" s="235">
        <f t="shared" si="19"/>
        <v>0</v>
      </c>
      <c r="P43" s="361">
        <f t="shared" si="20"/>
        <v>0</v>
      </c>
      <c r="Q43" s="93">
        <f t="shared" si="21"/>
        <v>0</v>
      </c>
      <c r="R43" s="92">
        <f t="shared" si="22"/>
        <v>0</v>
      </c>
      <c r="S43" s="19"/>
    </row>
    <row r="44" spans="1:19" s="23" customFormat="1" ht="21" x14ac:dyDescent="0.25">
      <c r="A44" s="24"/>
      <c r="B44" s="25"/>
      <c r="C44" s="87">
        <f>IF(RIGHT(D44,5)="Total",0,IF(AND(ABS(Q44)&gt;=25000,ABS(R44)&gt;=5%),MAX($C$12:C43)+1,0))</f>
        <v>0</v>
      </c>
      <c r="D44" s="359" t="s">
        <v>181</v>
      </c>
      <c r="E44" s="360" t="s">
        <v>153</v>
      </c>
      <c r="F44" s="235">
        <v>14570</v>
      </c>
      <c r="G44" s="103">
        <v>12300</v>
      </c>
      <c r="H44" s="104">
        <v>3121</v>
      </c>
      <c r="I44" s="104">
        <v>52</v>
      </c>
      <c r="J44" s="104">
        <v>219</v>
      </c>
      <c r="K44" s="104">
        <v>-1449</v>
      </c>
      <c r="L44" s="104">
        <v>327</v>
      </c>
      <c r="M44" s="105">
        <v>0</v>
      </c>
      <c r="N44" s="235">
        <f t="shared" si="18"/>
        <v>14570</v>
      </c>
      <c r="O44" s="235">
        <f t="shared" si="19"/>
        <v>0</v>
      </c>
      <c r="P44" s="361">
        <f t="shared" si="20"/>
        <v>0</v>
      </c>
      <c r="Q44" s="93">
        <f t="shared" si="21"/>
        <v>0</v>
      </c>
      <c r="R44" s="92">
        <f t="shared" si="22"/>
        <v>0</v>
      </c>
      <c r="S44" s="19"/>
    </row>
    <row r="45" spans="1:19" s="23" customFormat="1" ht="21" x14ac:dyDescent="0.25">
      <c r="A45" s="24"/>
      <c r="B45" s="25"/>
      <c r="C45" s="87">
        <f>IF(RIGHT(D45,5)="Total",0,IF(AND(ABS(Q45)&gt;=25000,ABS(R45)&gt;=5%),MAX($C$12:C44)+1,0))</f>
        <v>0</v>
      </c>
      <c r="D45" s="359" t="s">
        <v>182</v>
      </c>
      <c r="E45" s="360" t="s">
        <v>153</v>
      </c>
      <c r="F45" s="235">
        <v>1545139</v>
      </c>
      <c r="G45" s="103">
        <v>1242038</v>
      </c>
      <c r="H45" s="104">
        <v>314738</v>
      </c>
      <c r="I45" s="104">
        <v>10751</v>
      </c>
      <c r="J45" s="104">
        <v>19971</v>
      </c>
      <c r="K45" s="104">
        <v>-83819</v>
      </c>
      <c r="L45" s="104">
        <v>41460</v>
      </c>
      <c r="M45" s="105">
        <v>0</v>
      </c>
      <c r="N45" s="235">
        <f t="shared" si="18"/>
        <v>1545139</v>
      </c>
      <c r="O45" s="235">
        <f t="shared" si="19"/>
        <v>0</v>
      </c>
      <c r="P45" s="361">
        <f t="shared" si="20"/>
        <v>0</v>
      </c>
      <c r="Q45" s="93">
        <f t="shared" si="21"/>
        <v>0</v>
      </c>
      <c r="R45" s="92">
        <f t="shared" si="22"/>
        <v>0</v>
      </c>
      <c r="S45" s="19"/>
    </row>
    <row r="46" spans="1:19" s="23" customFormat="1" ht="21" x14ac:dyDescent="0.25">
      <c r="A46" s="24"/>
      <c r="B46" s="25"/>
      <c r="C46" s="87">
        <f>IF(RIGHT(D46,5)="Total",0,IF(AND(ABS(Q46)&gt;=25000,ABS(R46)&gt;=5%),MAX($C$12:C45)+1,0))</f>
        <v>0</v>
      </c>
      <c r="D46" s="359" t="s">
        <v>183</v>
      </c>
      <c r="E46" s="360" t="s">
        <v>153</v>
      </c>
      <c r="F46" s="235">
        <v>620697</v>
      </c>
      <c r="G46" s="103">
        <v>479946</v>
      </c>
      <c r="H46" s="104">
        <v>121564</v>
      </c>
      <c r="I46" s="104">
        <v>6149</v>
      </c>
      <c r="J46" s="104">
        <v>14216</v>
      </c>
      <c r="K46" s="104">
        <v>-9485</v>
      </c>
      <c r="L46" s="104">
        <v>8307</v>
      </c>
      <c r="M46" s="105">
        <v>0</v>
      </c>
      <c r="N46" s="235">
        <f t="shared" si="18"/>
        <v>620697</v>
      </c>
      <c r="O46" s="235">
        <f t="shared" si="19"/>
        <v>0</v>
      </c>
      <c r="P46" s="361">
        <f t="shared" si="20"/>
        <v>0</v>
      </c>
      <c r="Q46" s="93">
        <f t="shared" si="21"/>
        <v>0</v>
      </c>
      <c r="R46" s="92">
        <f t="shared" si="22"/>
        <v>0</v>
      </c>
      <c r="S46" s="19"/>
    </row>
    <row r="47" spans="1:19" s="23" customFormat="1" ht="20.100000000000001" customHeight="1" x14ac:dyDescent="0.25">
      <c r="A47" s="29"/>
      <c r="B47" s="30"/>
      <c r="C47" s="87"/>
      <c r="D47" s="255" t="s">
        <v>184</v>
      </c>
      <c r="E47" s="176"/>
      <c r="F47" s="177">
        <f t="shared" ref="F47:N47" si="23">SUM(F42:F46)</f>
        <v>3400644</v>
      </c>
      <c r="G47" s="177">
        <f t="shared" si="23"/>
        <v>2619156</v>
      </c>
      <c r="H47" s="177">
        <f t="shared" si="23"/>
        <v>663950</v>
      </c>
      <c r="I47" s="177">
        <f t="shared" si="23"/>
        <v>23544</v>
      </c>
      <c r="J47" s="177">
        <f t="shared" si="23"/>
        <v>175797</v>
      </c>
      <c r="K47" s="177">
        <f t="shared" si="23"/>
        <v>-195295</v>
      </c>
      <c r="L47" s="177">
        <f t="shared" si="23"/>
        <v>113492</v>
      </c>
      <c r="M47" s="177">
        <f t="shared" si="23"/>
        <v>0</v>
      </c>
      <c r="N47" s="177">
        <f t="shared" si="23"/>
        <v>3400644</v>
      </c>
      <c r="O47" s="177">
        <f t="shared" si="19"/>
        <v>0</v>
      </c>
      <c r="P47" s="178">
        <f t="shared" si="20"/>
        <v>0</v>
      </c>
      <c r="Q47" s="93"/>
      <c r="R47" s="92"/>
      <c r="S47" s="19"/>
    </row>
    <row r="48" spans="1:19" s="23" customFormat="1" ht="7.5" customHeight="1" x14ac:dyDescent="0.25">
      <c r="A48" s="29"/>
      <c r="B48" s="30"/>
      <c r="C48" s="87"/>
      <c r="D48" s="258"/>
      <c r="E48" s="179"/>
      <c r="F48" s="170"/>
      <c r="G48" s="170"/>
      <c r="H48" s="170"/>
      <c r="I48" s="170"/>
      <c r="J48" s="170"/>
      <c r="K48" s="170"/>
      <c r="L48" s="170"/>
      <c r="M48" s="170"/>
      <c r="N48" s="170"/>
      <c r="O48" s="170"/>
      <c r="P48" s="171"/>
      <c r="Q48" s="93"/>
      <c r="R48" s="92"/>
      <c r="S48" s="19"/>
    </row>
    <row r="49" spans="1:19" s="23" customFormat="1" ht="20.100000000000001" customHeight="1" x14ac:dyDescent="0.25">
      <c r="A49" s="10"/>
      <c r="B49" s="14"/>
      <c r="C49" s="87"/>
      <c r="D49" s="257" t="s">
        <v>185</v>
      </c>
      <c r="E49" s="172"/>
      <c r="F49" s="173"/>
      <c r="G49" s="174"/>
      <c r="H49" s="174"/>
      <c r="I49" s="174"/>
      <c r="J49" s="174"/>
      <c r="K49" s="174"/>
      <c r="L49" s="174"/>
      <c r="M49" s="174"/>
      <c r="N49" s="173"/>
      <c r="O49" s="173"/>
      <c r="P49" s="175"/>
      <c r="Q49" s="93"/>
      <c r="R49" s="92"/>
      <c r="S49" s="19"/>
    </row>
    <row r="50" spans="1:19" s="23" customFormat="1" ht="31.5" x14ac:dyDescent="0.25">
      <c r="A50" s="24"/>
      <c r="B50" s="25"/>
      <c r="C50" s="87">
        <f>IF(RIGHT(D50,5)="Total",0,IF(AND(ABS(Q50)&gt;=25000,ABS(R50)&gt;=5%),MAX($C$12:C49)+1,0))</f>
        <v>0</v>
      </c>
      <c r="D50" s="359" t="s">
        <v>186</v>
      </c>
      <c r="E50" s="360" t="s">
        <v>153</v>
      </c>
      <c r="F50" s="235">
        <v>106093</v>
      </c>
      <c r="G50" s="103">
        <v>85222</v>
      </c>
      <c r="H50" s="104">
        <v>21920</v>
      </c>
      <c r="I50" s="104">
        <v>427</v>
      </c>
      <c r="J50" s="104">
        <v>268</v>
      </c>
      <c r="K50" s="104">
        <v>-3808</v>
      </c>
      <c r="L50" s="104">
        <v>2064</v>
      </c>
      <c r="M50" s="105">
        <v>0</v>
      </c>
      <c r="N50" s="235">
        <f t="shared" ref="N50:N54" si="24">SUM(G50:M50)</f>
        <v>106093</v>
      </c>
      <c r="O50" s="235">
        <f t="shared" ref="O50:O55" si="25">F50-N50</f>
        <v>0</v>
      </c>
      <c r="P50" s="361">
        <f t="shared" ref="P50:P55" si="26">IFERROR(O50/F50,0)</f>
        <v>0</v>
      </c>
      <c r="Q50" s="93">
        <f t="shared" si="21"/>
        <v>0</v>
      </c>
      <c r="R50" s="92">
        <f t="shared" si="22"/>
        <v>0</v>
      </c>
      <c r="S50" s="19"/>
    </row>
    <row r="51" spans="1:19" s="23" customFormat="1" ht="21" x14ac:dyDescent="0.25">
      <c r="A51" s="24"/>
      <c r="B51" s="25"/>
      <c r="C51" s="87">
        <f>IF(RIGHT(D51,5)="Total",0,IF(AND(ABS(Q51)&gt;=25000,ABS(R51)&gt;=5%),MAX($C$12:C50)+1,0))</f>
        <v>0</v>
      </c>
      <c r="D51" s="359" t="s">
        <v>187</v>
      </c>
      <c r="E51" s="360" t="s">
        <v>153</v>
      </c>
      <c r="F51" s="235">
        <v>44459</v>
      </c>
      <c r="G51" s="103">
        <v>35769</v>
      </c>
      <c r="H51" s="104">
        <v>9206</v>
      </c>
      <c r="I51" s="104">
        <v>184</v>
      </c>
      <c r="J51" s="104">
        <v>104</v>
      </c>
      <c r="K51" s="104">
        <v>-1481</v>
      </c>
      <c r="L51" s="104">
        <v>677</v>
      </c>
      <c r="M51" s="105">
        <v>0</v>
      </c>
      <c r="N51" s="235">
        <f t="shared" si="24"/>
        <v>44459</v>
      </c>
      <c r="O51" s="235">
        <f t="shared" si="25"/>
        <v>0</v>
      </c>
      <c r="P51" s="361">
        <f t="shared" si="26"/>
        <v>0</v>
      </c>
      <c r="Q51" s="93">
        <f t="shared" si="21"/>
        <v>0</v>
      </c>
      <c r="R51" s="92">
        <f t="shared" si="22"/>
        <v>0</v>
      </c>
      <c r="S51" s="19"/>
    </row>
    <row r="52" spans="1:19" s="23" customFormat="1" ht="21" x14ac:dyDescent="0.25">
      <c r="A52" s="24"/>
      <c r="B52" s="25"/>
      <c r="C52" s="87">
        <f>IF(RIGHT(D52,5)="Total",0,IF(AND(ABS(Q52)&gt;=25000,ABS(R52)&gt;=5%),MAX($C$12:C51)+1,0))</f>
        <v>0</v>
      </c>
      <c r="D52" s="359" t="s">
        <v>188</v>
      </c>
      <c r="E52" s="360" t="s">
        <v>153</v>
      </c>
      <c r="F52" s="235">
        <v>886341</v>
      </c>
      <c r="G52" s="103">
        <v>716412</v>
      </c>
      <c r="H52" s="104">
        <v>184964</v>
      </c>
      <c r="I52" s="104">
        <v>3594</v>
      </c>
      <c r="J52" s="104">
        <v>2733</v>
      </c>
      <c r="K52" s="104">
        <v>-38815</v>
      </c>
      <c r="L52" s="104">
        <v>17453</v>
      </c>
      <c r="M52" s="105">
        <v>0</v>
      </c>
      <c r="N52" s="235">
        <f t="shared" si="24"/>
        <v>886341</v>
      </c>
      <c r="O52" s="235">
        <f t="shared" si="25"/>
        <v>0</v>
      </c>
      <c r="P52" s="361">
        <f t="shared" si="26"/>
        <v>0</v>
      </c>
      <c r="Q52" s="93">
        <f t="shared" si="21"/>
        <v>0</v>
      </c>
      <c r="R52" s="92">
        <f t="shared" si="22"/>
        <v>0</v>
      </c>
      <c r="S52" s="19"/>
    </row>
    <row r="53" spans="1:19" s="23" customFormat="1" ht="21" x14ac:dyDescent="0.25">
      <c r="A53" s="24"/>
      <c r="B53" s="25"/>
      <c r="C53" s="87">
        <f>IF(RIGHT(D53,5)="Total",0,IF(AND(ABS(Q53)&gt;=25000,ABS(R53)&gt;=5%),MAX($C$12:C52)+1,0))</f>
        <v>0</v>
      </c>
      <c r="D53" s="359" t="s">
        <v>189</v>
      </c>
      <c r="E53" s="360" t="s">
        <v>153</v>
      </c>
      <c r="F53" s="235">
        <v>292137</v>
      </c>
      <c r="G53" s="103">
        <v>236426</v>
      </c>
      <c r="H53" s="104">
        <v>61079</v>
      </c>
      <c r="I53" s="104">
        <v>1199</v>
      </c>
      <c r="J53" s="104">
        <v>894</v>
      </c>
      <c r="K53" s="104">
        <v>-12696</v>
      </c>
      <c r="L53" s="104">
        <v>5235</v>
      </c>
      <c r="M53" s="105">
        <v>0</v>
      </c>
      <c r="N53" s="235">
        <f t="shared" si="24"/>
        <v>292137</v>
      </c>
      <c r="O53" s="235">
        <f t="shared" si="25"/>
        <v>0</v>
      </c>
      <c r="P53" s="361">
        <f t="shared" si="26"/>
        <v>0</v>
      </c>
      <c r="Q53" s="93">
        <f t="shared" si="21"/>
        <v>0</v>
      </c>
      <c r="R53" s="92">
        <f t="shared" si="22"/>
        <v>0</v>
      </c>
      <c r="S53" s="19"/>
    </row>
    <row r="54" spans="1:19" s="23" customFormat="1" ht="21" x14ac:dyDescent="0.25">
      <c r="A54" s="24"/>
      <c r="B54" s="25"/>
      <c r="C54" s="87">
        <f>IF(RIGHT(D54,5)="Total",0,IF(AND(ABS(Q54)&gt;=25000,ABS(R54)&gt;=5%),MAX($C$12:C53)+1,0))</f>
        <v>0</v>
      </c>
      <c r="D54" s="359" t="s">
        <v>190</v>
      </c>
      <c r="E54" s="360" t="s">
        <v>153</v>
      </c>
      <c r="F54" s="235">
        <v>174877</v>
      </c>
      <c r="G54" s="103">
        <v>141072</v>
      </c>
      <c r="H54" s="104">
        <v>36378</v>
      </c>
      <c r="I54" s="104">
        <v>708</v>
      </c>
      <c r="J54" s="104">
        <v>506</v>
      </c>
      <c r="K54" s="104">
        <v>-7188</v>
      </c>
      <c r="L54" s="104">
        <v>3401</v>
      </c>
      <c r="M54" s="105">
        <v>0</v>
      </c>
      <c r="N54" s="235">
        <f t="shared" si="24"/>
        <v>174877</v>
      </c>
      <c r="O54" s="235">
        <f t="shared" si="25"/>
        <v>0</v>
      </c>
      <c r="P54" s="361">
        <f t="shared" si="26"/>
        <v>0</v>
      </c>
      <c r="Q54" s="93">
        <f t="shared" si="21"/>
        <v>0</v>
      </c>
      <c r="R54" s="92">
        <f t="shared" si="22"/>
        <v>0</v>
      </c>
      <c r="S54" s="19"/>
    </row>
    <row r="55" spans="1:19" s="23" customFormat="1" ht="20.100000000000001" customHeight="1" x14ac:dyDescent="0.25">
      <c r="A55" s="29"/>
      <c r="B55" s="30"/>
      <c r="C55" s="87"/>
      <c r="D55" s="255" t="s">
        <v>191</v>
      </c>
      <c r="E55" s="176"/>
      <c r="F55" s="177">
        <f t="shared" ref="F55:N55" si="27">SUM(F50:F54)</f>
        <v>1503907</v>
      </c>
      <c r="G55" s="177">
        <f t="shared" si="27"/>
        <v>1214901</v>
      </c>
      <c r="H55" s="177">
        <f t="shared" si="27"/>
        <v>313547</v>
      </c>
      <c r="I55" s="177">
        <f t="shared" si="27"/>
        <v>6112</v>
      </c>
      <c r="J55" s="177">
        <f t="shared" si="27"/>
        <v>4505</v>
      </c>
      <c r="K55" s="177">
        <f t="shared" si="27"/>
        <v>-63988</v>
      </c>
      <c r="L55" s="177">
        <f t="shared" si="27"/>
        <v>28830</v>
      </c>
      <c r="M55" s="177">
        <f t="shared" si="27"/>
        <v>0</v>
      </c>
      <c r="N55" s="177">
        <f t="shared" si="27"/>
        <v>1503907</v>
      </c>
      <c r="O55" s="177">
        <f t="shared" si="25"/>
        <v>0</v>
      </c>
      <c r="P55" s="178">
        <f t="shared" si="26"/>
        <v>0</v>
      </c>
      <c r="Q55" s="93"/>
      <c r="R55" s="92"/>
      <c r="S55" s="19"/>
    </row>
    <row r="56" spans="1:19" s="23" customFormat="1" ht="7.5" customHeight="1" x14ac:dyDescent="0.25">
      <c r="A56" s="29"/>
      <c r="B56" s="30"/>
      <c r="C56" s="87"/>
      <c r="D56" s="256"/>
      <c r="E56" s="169"/>
      <c r="F56" s="170"/>
      <c r="G56" s="170"/>
      <c r="H56" s="170"/>
      <c r="I56" s="170"/>
      <c r="J56" s="170"/>
      <c r="K56" s="170"/>
      <c r="L56" s="170"/>
      <c r="M56" s="170"/>
      <c r="N56" s="170"/>
      <c r="O56" s="170"/>
      <c r="P56" s="171"/>
      <c r="Q56" s="93"/>
      <c r="R56" s="92"/>
      <c r="S56" s="19"/>
    </row>
    <row r="57" spans="1:19" s="23" customFormat="1" ht="20.100000000000001" customHeight="1" x14ac:dyDescent="0.25">
      <c r="A57" s="10"/>
      <c r="B57" s="14"/>
      <c r="C57" s="87"/>
      <c r="D57" s="257" t="s">
        <v>192</v>
      </c>
      <c r="E57" s="172"/>
      <c r="F57" s="173"/>
      <c r="G57" s="174"/>
      <c r="H57" s="174"/>
      <c r="I57" s="174"/>
      <c r="J57" s="174"/>
      <c r="K57" s="174"/>
      <c r="L57" s="174"/>
      <c r="M57" s="174"/>
      <c r="N57" s="173"/>
      <c r="O57" s="173"/>
      <c r="P57" s="175"/>
      <c r="Q57" s="93"/>
      <c r="R57" s="92"/>
      <c r="S57" s="19"/>
    </row>
    <row r="58" spans="1:19" s="23" customFormat="1" ht="21" x14ac:dyDescent="0.25">
      <c r="A58" s="24"/>
      <c r="B58" s="25"/>
      <c r="C58" s="87">
        <f>IF(RIGHT(D58,5)="Total",0,IF(AND(ABS(Q58)&gt;=25000,ABS(R58)&gt;=5%),MAX($C$12:C57)+1,0))</f>
        <v>0</v>
      </c>
      <c r="D58" s="359" t="s">
        <v>193</v>
      </c>
      <c r="E58" s="360" t="s">
        <v>153</v>
      </c>
      <c r="F58" s="235">
        <v>379529</v>
      </c>
      <c r="G58" s="103">
        <v>274933</v>
      </c>
      <c r="H58" s="104">
        <v>69681</v>
      </c>
      <c r="I58" s="104">
        <v>6897</v>
      </c>
      <c r="J58" s="104">
        <v>23319</v>
      </c>
      <c r="K58" s="104">
        <v>-318</v>
      </c>
      <c r="L58" s="104">
        <v>5017</v>
      </c>
      <c r="M58" s="105">
        <v>0</v>
      </c>
      <c r="N58" s="235">
        <f t="shared" ref="N58:N61" si="28">SUM(G58:M58)</f>
        <v>379529</v>
      </c>
      <c r="O58" s="235">
        <f t="shared" ref="O58:O62" si="29">F58-N58</f>
        <v>0</v>
      </c>
      <c r="P58" s="361">
        <f t="shared" ref="P58:P62" si="30">IFERROR(O58/F58,0)</f>
        <v>0</v>
      </c>
      <c r="Q58" s="93">
        <f t="shared" si="21"/>
        <v>0</v>
      </c>
      <c r="R58" s="92">
        <f t="shared" si="22"/>
        <v>0</v>
      </c>
      <c r="S58" s="19"/>
    </row>
    <row r="59" spans="1:19" s="23" customFormat="1" ht="21" x14ac:dyDescent="0.25">
      <c r="A59" s="24"/>
      <c r="B59" s="25"/>
      <c r="C59" s="87">
        <f>IF(RIGHT(D59,5)="Total",0,IF(AND(ABS(Q59)&gt;=25000,ABS(R59)&gt;=5%),MAX($C$12:C58)+1,0))</f>
        <v>0</v>
      </c>
      <c r="D59" s="359" t="s">
        <v>194</v>
      </c>
      <c r="E59" s="360" t="s">
        <v>153</v>
      </c>
      <c r="F59" s="235">
        <v>1783506</v>
      </c>
      <c r="G59" s="103">
        <v>1051358</v>
      </c>
      <c r="H59" s="104">
        <v>267465</v>
      </c>
      <c r="I59" s="104">
        <v>6904</v>
      </c>
      <c r="J59" s="104">
        <v>481349</v>
      </c>
      <c r="K59" s="104">
        <v>-198638</v>
      </c>
      <c r="L59" s="104">
        <v>175068</v>
      </c>
      <c r="M59" s="105">
        <v>0</v>
      </c>
      <c r="N59" s="235">
        <f t="shared" si="28"/>
        <v>1783506</v>
      </c>
      <c r="O59" s="235">
        <f t="shared" si="29"/>
        <v>0</v>
      </c>
      <c r="P59" s="361">
        <f t="shared" si="30"/>
        <v>0</v>
      </c>
      <c r="Q59" s="93">
        <f t="shared" si="21"/>
        <v>0</v>
      </c>
      <c r="R59" s="92">
        <f t="shared" si="22"/>
        <v>0</v>
      </c>
      <c r="S59" s="19"/>
    </row>
    <row r="60" spans="1:19" s="23" customFormat="1" ht="21" x14ac:dyDescent="0.25">
      <c r="A60" s="24"/>
      <c r="B60" s="25"/>
      <c r="C60" s="87">
        <f>IF(RIGHT(D60,5)="Total",0,IF(AND(ABS(Q60)&gt;=25000,ABS(R60)&gt;=5%),MAX($C$12:C59)+1,0))</f>
        <v>0</v>
      </c>
      <c r="D60" s="359" t="s">
        <v>195</v>
      </c>
      <c r="E60" s="360" t="s">
        <v>153</v>
      </c>
      <c r="F60" s="235">
        <v>381028</v>
      </c>
      <c r="G60" s="103">
        <v>274809</v>
      </c>
      <c r="H60" s="104">
        <v>69702</v>
      </c>
      <c r="I60" s="104">
        <v>7326</v>
      </c>
      <c r="J60" s="104">
        <v>25029</v>
      </c>
      <c r="K60" s="104"/>
      <c r="L60" s="104">
        <v>4162</v>
      </c>
      <c r="M60" s="105">
        <v>0</v>
      </c>
      <c r="N60" s="235">
        <f t="shared" si="28"/>
        <v>381028</v>
      </c>
      <c r="O60" s="235">
        <f t="shared" si="29"/>
        <v>0</v>
      </c>
      <c r="P60" s="361">
        <f t="shared" si="30"/>
        <v>0</v>
      </c>
      <c r="Q60" s="93">
        <f t="shared" si="21"/>
        <v>0</v>
      </c>
      <c r="R60" s="92">
        <f t="shared" si="22"/>
        <v>0</v>
      </c>
      <c r="S60" s="19"/>
    </row>
    <row r="61" spans="1:19" s="23" customFormat="1" ht="21" x14ac:dyDescent="0.25">
      <c r="A61" s="24"/>
      <c r="B61" s="25"/>
      <c r="C61" s="87">
        <f>IF(RIGHT(D61,5)="Total",0,IF(AND(ABS(Q61)&gt;=25000,ABS(R61)&gt;=5%),MAX($C$12:C60)+1,0))</f>
        <v>0</v>
      </c>
      <c r="D61" s="359" t="s">
        <v>196</v>
      </c>
      <c r="E61" s="360" t="s">
        <v>153</v>
      </c>
      <c r="F61" s="235">
        <v>2033793</v>
      </c>
      <c r="G61" s="103">
        <v>1924892</v>
      </c>
      <c r="H61" s="104">
        <v>482191</v>
      </c>
      <c r="I61" s="104">
        <v>9356</v>
      </c>
      <c r="J61" s="104">
        <v>8098</v>
      </c>
      <c r="K61" s="104">
        <v>-408091</v>
      </c>
      <c r="L61" s="104">
        <v>17347</v>
      </c>
      <c r="M61" s="105">
        <v>0</v>
      </c>
      <c r="N61" s="235">
        <f t="shared" si="28"/>
        <v>2033793</v>
      </c>
      <c r="O61" s="235">
        <f t="shared" si="29"/>
        <v>0</v>
      </c>
      <c r="P61" s="361">
        <f t="shared" si="30"/>
        <v>0</v>
      </c>
      <c r="Q61" s="93">
        <f t="shared" si="21"/>
        <v>0</v>
      </c>
      <c r="R61" s="92">
        <f t="shared" si="22"/>
        <v>0</v>
      </c>
      <c r="S61" s="19"/>
    </row>
    <row r="62" spans="1:19" s="23" customFormat="1" ht="20.100000000000001" customHeight="1" x14ac:dyDescent="0.25">
      <c r="A62" s="29"/>
      <c r="B62" s="30"/>
      <c r="C62" s="87"/>
      <c r="D62" s="255" t="s">
        <v>197</v>
      </c>
      <c r="E62" s="176"/>
      <c r="F62" s="177">
        <f t="shared" ref="F62:N62" si="31">SUM(F58:F61)</f>
        <v>4577856</v>
      </c>
      <c r="G62" s="177">
        <f t="shared" si="31"/>
        <v>3525992</v>
      </c>
      <c r="H62" s="177">
        <f t="shared" si="31"/>
        <v>889039</v>
      </c>
      <c r="I62" s="177">
        <f t="shared" si="31"/>
        <v>30483</v>
      </c>
      <c r="J62" s="177">
        <f t="shared" si="31"/>
        <v>537795</v>
      </c>
      <c r="K62" s="177">
        <f t="shared" si="31"/>
        <v>-607047</v>
      </c>
      <c r="L62" s="177">
        <f t="shared" si="31"/>
        <v>201594</v>
      </c>
      <c r="M62" s="177">
        <f t="shared" si="31"/>
        <v>0</v>
      </c>
      <c r="N62" s="177">
        <f t="shared" si="31"/>
        <v>4577856</v>
      </c>
      <c r="O62" s="177">
        <f t="shared" si="29"/>
        <v>0</v>
      </c>
      <c r="P62" s="178">
        <f t="shared" si="30"/>
        <v>0</v>
      </c>
      <c r="Q62" s="93"/>
      <c r="R62" s="92"/>
      <c r="S62" s="19"/>
    </row>
    <row r="63" spans="1:19" s="23" customFormat="1" ht="7.5" customHeight="1" x14ac:dyDescent="0.25">
      <c r="A63" s="29"/>
      <c r="B63" s="30"/>
      <c r="C63" s="87"/>
      <c r="D63" s="256"/>
      <c r="E63" s="169"/>
      <c r="F63" s="170"/>
      <c r="G63" s="170"/>
      <c r="H63" s="170"/>
      <c r="I63" s="170"/>
      <c r="J63" s="170"/>
      <c r="K63" s="170"/>
      <c r="L63" s="170"/>
      <c r="M63" s="170"/>
      <c r="N63" s="170"/>
      <c r="O63" s="170"/>
      <c r="P63" s="171"/>
      <c r="Q63" s="93"/>
      <c r="R63" s="92"/>
      <c r="S63" s="19"/>
    </row>
    <row r="64" spans="1:19" s="23" customFormat="1" ht="20.100000000000001" customHeight="1" x14ac:dyDescent="0.25">
      <c r="A64" s="10"/>
      <c r="B64" s="14"/>
      <c r="C64" s="87"/>
      <c r="D64" s="257" t="s">
        <v>198</v>
      </c>
      <c r="E64" s="172"/>
      <c r="F64" s="173"/>
      <c r="G64" s="174"/>
      <c r="H64" s="174"/>
      <c r="I64" s="174"/>
      <c r="J64" s="174"/>
      <c r="K64" s="174"/>
      <c r="L64" s="174"/>
      <c r="M64" s="174"/>
      <c r="N64" s="173"/>
      <c r="O64" s="173"/>
      <c r="P64" s="175"/>
      <c r="Q64" s="93"/>
      <c r="R64" s="92"/>
      <c r="S64" s="19"/>
    </row>
    <row r="65" spans="1:19" s="23" customFormat="1" ht="21" x14ac:dyDescent="0.25">
      <c r="A65" s="24"/>
      <c r="B65" s="25"/>
      <c r="C65" s="87">
        <f>IF(RIGHT(D65,5)="Total",0,IF(AND(ABS(Q65)&gt;=25000,ABS(R65)&gt;=5%),MAX($C$12:C64)+1,0))</f>
        <v>0</v>
      </c>
      <c r="D65" s="359" t="s">
        <v>199</v>
      </c>
      <c r="E65" s="360" t="s">
        <v>153</v>
      </c>
      <c r="F65" s="235">
        <v>395043</v>
      </c>
      <c r="G65" s="103">
        <v>284783</v>
      </c>
      <c r="H65" s="104">
        <v>72159</v>
      </c>
      <c r="I65" s="104">
        <v>7444</v>
      </c>
      <c r="J65" s="104">
        <v>25380</v>
      </c>
      <c r="K65" s="104">
        <v>-1</v>
      </c>
      <c r="L65" s="104">
        <v>5278</v>
      </c>
      <c r="M65" s="105">
        <v>0</v>
      </c>
      <c r="N65" s="235">
        <f t="shared" ref="N65:N66" si="32">SUM(G65:M65)</f>
        <v>395043</v>
      </c>
      <c r="O65" s="235">
        <f t="shared" ref="O65:O67" si="33">F65-N65</f>
        <v>0</v>
      </c>
      <c r="P65" s="361">
        <f t="shared" ref="P65:P67" si="34">IFERROR(O65/F65,0)</f>
        <v>0</v>
      </c>
      <c r="Q65" s="93">
        <f t="shared" ref="Q65:Q78" si="35">IF(AND(OR(F65="",F65=0),N65&gt;0),IF(N65&lt;25000,25000,ABS(O65)),ABS(O65))</f>
        <v>0</v>
      </c>
      <c r="R65" s="92">
        <f t="shared" ref="R65:R74" si="36">IF(AND(OR(F65="",F65=0),N65&gt;0),5%,ABS(P65))</f>
        <v>0</v>
      </c>
      <c r="S65" s="19"/>
    </row>
    <row r="66" spans="1:19" s="23" customFormat="1" ht="21" x14ac:dyDescent="0.25">
      <c r="A66" s="24"/>
      <c r="B66" s="25"/>
      <c r="C66" s="87">
        <f>IF(RIGHT(D66,5)="Total",0,IF(AND(ABS(Q66)&gt;=25000,ABS(R66)&gt;=5%),MAX($C$12:C65)+1,0))</f>
        <v>0</v>
      </c>
      <c r="D66" s="359" t="s">
        <v>200</v>
      </c>
      <c r="E66" s="360" t="s">
        <v>153</v>
      </c>
      <c r="F66" s="235">
        <v>347531</v>
      </c>
      <c r="G66" s="103">
        <v>250610</v>
      </c>
      <c r="H66" s="104">
        <v>63479</v>
      </c>
      <c r="I66" s="104">
        <v>6523</v>
      </c>
      <c r="J66" s="104">
        <v>22248</v>
      </c>
      <c r="K66" s="104"/>
      <c r="L66" s="104">
        <v>4671</v>
      </c>
      <c r="M66" s="105">
        <v>0</v>
      </c>
      <c r="N66" s="235">
        <f t="shared" si="32"/>
        <v>347531</v>
      </c>
      <c r="O66" s="235">
        <f t="shared" si="33"/>
        <v>0</v>
      </c>
      <c r="P66" s="361">
        <f t="shared" si="34"/>
        <v>0</v>
      </c>
      <c r="Q66" s="93">
        <f t="shared" si="35"/>
        <v>0</v>
      </c>
      <c r="R66" s="92">
        <f t="shared" si="36"/>
        <v>0</v>
      </c>
      <c r="S66" s="19"/>
    </row>
    <row r="67" spans="1:19" s="23" customFormat="1" ht="20.100000000000001" customHeight="1" x14ac:dyDescent="0.25">
      <c r="A67" s="29"/>
      <c r="B67" s="30"/>
      <c r="C67" s="87"/>
      <c r="D67" s="255" t="s">
        <v>201</v>
      </c>
      <c r="E67" s="176"/>
      <c r="F67" s="177">
        <f t="shared" ref="F67:N67" si="37">SUM(F65:F66)</f>
        <v>742574</v>
      </c>
      <c r="G67" s="177">
        <f t="shared" si="37"/>
        <v>535393</v>
      </c>
      <c r="H67" s="177">
        <f t="shared" si="37"/>
        <v>135638</v>
      </c>
      <c r="I67" s="177">
        <f t="shared" si="37"/>
        <v>13967</v>
      </c>
      <c r="J67" s="177">
        <f t="shared" si="37"/>
        <v>47628</v>
      </c>
      <c r="K67" s="177">
        <f t="shared" si="37"/>
        <v>-1</v>
      </c>
      <c r="L67" s="177">
        <f t="shared" si="37"/>
        <v>9949</v>
      </c>
      <c r="M67" s="177">
        <f t="shared" si="37"/>
        <v>0</v>
      </c>
      <c r="N67" s="177">
        <f t="shared" si="37"/>
        <v>742574</v>
      </c>
      <c r="O67" s="177">
        <f t="shared" si="33"/>
        <v>0</v>
      </c>
      <c r="P67" s="178">
        <f t="shared" si="34"/>
        <v>0</v>
      </c>
      <c r="Q67" s="93"/>
      <c r="R67" s="92"/>
      <c r="S67" s="19"/>
    </row>
    <row r="68" spans="1:19" s="23" customFormat="1" ht="7.5" customHeight="1" x14ac:dyDescent="0.25">
      <c r="A68" s="29"/>
      <c r="B68" s="30"/>
      <c r="C68" s="87"/>
      <c r="D68" s="256"/>
      <c r="E68" s="169"/>
      <c r="F68" s="170"/>
      <c r="G68" s="170"/>
      <c r="H68" s="170"/>
      <c r="I68" s="170"/>
      <c r="J68" s="170"/>
      <c r="K68" s="170"/>
      <c r="L68" s="170"/>
      <c r="M68" s="170"/>
      <c r="N68" s="170"/>
      <c r="O68" s="170"/>
      <c r="P68" s="171"/>
      <c r="Q68" s="93"/>
      <c r="R68" s="92"/>
      <c r="S68" s="19"/>
    </row>
    <row r="69" spans="1:19" s="23" customFormat="1" ht="20.100000000000001" customHeight="1" x14ac:dyDescent="0.25">
      <c r="A69" s="10"/>
      <c r="B69" s="14"/>
      <c r="C69" s="87"/>
      <c r="D69" s="257" t="s">
        <v>202</v>
      </c>
      <c r="E69" s="172"/>
      <c r="F69" s="173"/>
      <c r="G69" s="174"/>
      <c r="H69" s="174"/>
      <c r="I69" s="174"/>
      <c r="J69" s="174"/>
      <c r="K69" s="174"/>
      <c r="L69" s="174"/>
      <c r="M69" s="174"/>
      <c r="N69" s="173"/>
      <c r="O69" s="173"/>
      <c r="P69" s="175"/>
      <c r="Q69" s="93"/>
      <c r="R69" s="92"/>
      <c r="S69" s="19"/>
    </row>
    <row r="70" spans="1:19" s="23" customFormat="1" ht="21" x14ac:dyDescent="0.25">
      <c r="A70" s="24"/>
      <c r="B70" s="25"/>
      <c r="C70" s="87">
        <f>IF(RIGHT(D70,5)="Total",0,IF(AND(ABS(Q70)&gt;=25000,ABS(R70)&gt;=5%),MAX($C$12:C69)+1,0))</f>
        <v>0</v>
      </c>
      <c r="D70" s="359" t="s">
        <v>203</v>
      </c>
      <c r="E70" s="360" t="s">
        <v>153</v>
      </c>
      <c r="F70" s="235">
        <v>1231851</v>
      </c>
      <c r="G70" s="103">
        <v>840350</v>
      </c>
      <c r="H70" s="104">
        <v>222045</v>
      </c>
      <c r="I70" s="104">
        <v>9798</v>
      </c>
      <c r="J70" s="104">
        <v>998</v>
      </c>
      <c r="K70" s="104">
        <v>-1210</v>
      </c>
      <c r="L70" s="104">
        <v>159870</v>
      </c>
      <c r="M70" s="105">
        <v>0</v>
      </c>
      <c r="N70" s="235">
        <f t="shared" ref="N70" si="38">SUM(G70:M70)</f>
        <v>1231851</v>
      </c>
      <c r="O70" s="235">
        <f t="shared" ref="O70:O71" si="39">F70-N70</f>
        <v>0</v>
      </c>
      <c r="P70" s="361">
        <f t="shared" ref="P70:P71" si="40">IFERROR(O70/F70,0)</f>
        <v>0</v>
      </c>
      <c r="Q70" s="93">
        <f t="shared" si="35"/>
        <v>0</v>
      </c>
      <c r="R70" s="92">
        <f t="shared" si="36"/>
        <v>0</v>
      </c>
      <c r="S70" s="19"/>
    </row>
    <row r="71" spans="1:19" s="23" customFormat="1" ht="20.100000000000001" customHeight="1" x14ac:dyDescent="0.25">
      <c r="A71" s="29"/>
      <c r="B71" s="30"/>
      <c r="C71" s="87"/>
      <c r="D71" s="255" t="s">
        <v>204</v>
      </c>
      <c r="E71" s="176"/>
      <c r="F71" s="177">
        <f t="shared" ref="F71:N71" si="41">SUM(F70:F70)</f>
        <v>1231851</v>
      </c>
      <c r="G71" s="177">
        <f t="shared" si="41"/>
        <v>840350</v>
      </c>
      <c r="H71" s="177">
        <f t="shared" si="41"/>
        <v>222045</v>
      </c>
      <c r="I71" s="177">
        <f t="shared" si="41"/>
        <v>9798</v>
      </c>
      <c r="J71" s="177">
        <f t="shared" si="41"/>
        <v>998</v>
      </c>
      <c r="K71" s="177">
        <f t="shared" si="41"/>
        <v>-1210</v>
      </c>
      <c r="L71" s="177">
        <f t="shared" si="41"/>
        <v>159870</v>
      </c>
      <c r="M71" s="177">
        <f t="shared" si="41"/>
        <v>0</v>
      </c>
      <c r="N71" s="177">
        <f t="shared" si="41"/>
        <v>1231851</v>
      </c>
      <c r="O71" s="177">
        <f t="shared" si="39"/>
        <v>0</v>
      </c>
      <c r="P71" s="178">
        <f t="shared" si="40"/>
        <v>0</v>
      </c>
      <c r="Q71" s="93"/>
      <c r="R71" s="92"/>
      <c r="S71" s="19"/>
    </row>
    <row r="72" spans="1:19" s="23" customFormat="1" ht="7.5" customHeight="1" x14ac:dyDescent="0.25">
      <c r="A72" s="29"/>
      <c r="B72" s="30"/>
      <c r="C72" s="87"/>
      <c r="D72" s="256"/>
      <c r="E72" s="169"/>
      <c r="F72" s="170"/>
      <c r="G72" s="170"/>
      <c r="H72" s="170"/>
      <c r="I72" s="170"/>
      <c r="J72" s="170"/>
      <c r="K72" s="170"/>
      <c r="L72" s="170"/>
      <c r="M72" s="170"/>
      <c r="N72" s="170"/>
      <c r="O72" s="170"/>
      <c r="P72" s="171"/>
      <c r="Q72" s="93"/>
      <c r="R72" s="92"/>
      <c r="S72" s="19"/>
    </row>
    <row r="73" spans="1:19" s="23" customFormat="1" ht="20.100000000000001" customHeight="1" x14ac:dyDescent="0.25">
      <c r="A73" s="10"/>
      <c r="B73" s="14"/>
      <c r="C73" s="87"/>
      <c r="D73" s="257" t="s">
        <v>205</v>
      </c>
      <c r="E73" s="172"/>
      <c r="F73" s="173"/>
      <c r="G73" s="174"/>
      <c r="H73" s="174"/>
      <c r="I73" s="174"/>
      <c r="J73" s="174"/>
      <c r="K73" s="174"/>
      <c r="L73" s="174"/>
      <c r="M73" s="174"/>
      <c r="N73" s="173"/>
      <c r="O73" s="173"/>
      <c r="P73" s="175"/>
      <c r="Q73" s="93"/>
      <c r="R73" s="92"/>
      <c r="S73" s="19"/>
    </row>
    <row r="74" spans="1:19" s="23" customFormat="1" ht="20.100000000000001" customHeight="1" x14ac:dyDescent="0.25">
      <c r="A74" s="24"/>
      <c r="B74" s="25"/>
      <c r="C74" s="87">
        <f>IF(RIGHT(D74,5)="Total",0,IF(AND(ABS(Q74)&gt;=25000,ABS(R74)&gt;=5%),MAX($C$12:C73)+1,0))</f>
        <v>0</v>
      </c>
      <c r="D74" s="359"/>
      <c r="E74" s="360"/>
      <c r="F74" s="235"/>
      <c r="G74" s="103">
        <v>0</v>
      </c>
      <c r="H74" s="104">
        <v>0</v>
      </c>
      <c r="I74" s="104">
        <v>0</v>
      </c>
      <c r="J74" s="104">
        <v>0</v>
      </c>
      <c r="K74" s="104"/>
      <c r="L74" s="104">
        <v>0</v>
      </c>
      <c r="M74" s="105">
        <v>0</v>
      </c>
      <c r="N74" s="235">
        <f t="shared" ref="N74" si="42">SUM(G74:M74)</f>
        <v>0</v>
      </c>
      <c r="O74" s="235">
        <f t="shared" ref="O74:O75" si="43">F74-N74</f>
        <v>0</v>
      </c>
      <c r="P74" s="361">
        <f t="shared" ref="P74:P75" si="44">IFERROR(O74/F74,0)</f>
        <v>0</v>
      </c>
      <c r="Q74" s="93">
        <f t="shared" si="35"/>
        <v>0</v>
      </c>
      <c r="R74" s="92">
        <f t="shared" si="36"/>
        <v>0</v>
      </c>
      <c r="S74" s="19"/>
    </row>
    <row r="75" spans="1:19" s="23" customFormat="1" ht="20.100000000000001" customHeight="1" x14ac:dyDescent="0.25">
      <c r="A75" s="29"/>
      <c r="B75" s="30"/>
      <c r="C75" s="87"/>
      <c r="D75" s="255" t="s">
        <v>206</v>
      </c>
      <c r="E75" s="176"/>
      <c r="F75" s="177">
        <f t="shared" ref="F75:N75" si="45">SUM(F74:F74)</f>
        <v>0</v>
      </c>
      <c r="G75" s="177">
        <f t="shared" si="45"/>
        <v>0</v>
      </c>
      <c r="H75" s="177">
        <f t="shared" si="45"/>
        <v>0</v>
      </c>
      <c r="I75" s="177">
        <f t="shared" si="45"/>
        <v>0</v>
      </c>
      <c r="J75" s="177">
        <f t="shared" si="45"/>
        <v>0</v>
      </c>
      <c r="K75" s="177">
        <f t="shared" si="45"/>
        <v>0</v>
      </c>
      <c r="L75" s="177">
        <f t="shared" si="45"/>
        <v>0</v>
      </c>
      <c r="M75" s="177">
        <f t="shared" si="45"/>
        <v>0</v>
      </c>
      <c r="N75" s="177">
        <f t="shared" si="45"/>
        <v>0</v>
      </c>
      <c r="O75" s="177">
        <f t="shared" si="43"/>
        <v>0</v>
      </c>
      <c r="P75" s="178">
        <f t="shared" si="44"/>
        <v>0</v>
      </c>
      <c r="Q75" s="93"/>
      <c r="R75" s="92"/>
      <c r="S75" s="19"/>
    </row>
    <row r="76" spans="1:19" s="23" customFormat="1" ht="7.5" customHeight="1" x14ac:dyDescent="0.25">
      <c r="A76" s="29"/>
      <c r="B76" s="30"/>
      <c r="C76" s="87"/>
      <c r="D76" s="256"/>
      <c r="E76" s="169"/>
      <c r="F76" s="170"/>
      <c r="G76" s="170"/>
      <c r="H76" s="170"/>
      <c r="I76" s="170"/>
      <c r="J76" s="170"/>
      <c r="K76" s="170"/>
      <c r="L76" s="170"/>
      <c r="M76" s="170"/>
      <c r="N76" s="170"/>
      <c r="O76" s="170"/>
      <c r="P76" s="171"/>
      <c r="Q76" s="93"/>
      <c r="R76" s="92"/>
      <c r="S76" s="19"/>
    </row>
    <row r="77" spans="1:19" s="23" customFormat="1" ht="20.100000000000001" customHeight="1" x14ac:dyDescent="0.25">
      <c r="A77" s="10"/>
      <c r="B77" s="14"/>
      <c r="C77" s="87"/>
      <c r="D77" s="257" t="s">
        <v>207</v>
      </c>
      <c r="E77" s="172"/>
      <c r="F77" s="173"/>
      <c r="G77" s="174"/>
      <c r="H77" s="174"/>
      <c r="I77" s="174"/>
      <c r="J77" s="174"/>
      <c r="K77" s="174"/>
      <c r="L77" s="174"/>
      <c r="M77" s="174"/>
      <c r="N77" s="173"/>
      <c r="O77" s="173"/>
      <c r="P77" s="175"/>
      <c r="Q77" s="93"/>
      <c r="R77" s="92"/>
      <c r="S77" s="19"/>
    </row>
    <row r="78" spans="1:19" s="23" customFormat="1" ht="31.5" x14ac:dyDescent="0.25">
      <c r="A78" s="24"/>
      <c r="B78" s="25"/>
      <c r="C78" s="87">
        <f>IF(RIGHT(D78,5)="Total",0,IF(AND(ABS(Q78)&gt;=25000,ABS(R78)&gt;=5%),MAX($C$12:C77)+1,0))</f>
        <v>0</v>
      </c>
      <c r="D78" s="359" t="s">
        <v>208</v>
      </c>
      <c r="E78" s="360" t="s">
        <v>153</v>
      </c>
      <c r="F78" s="235">
        <v>791654</v>
      </c>
      <c r="G78" s="103">
        <v>640757</v>
      </c>
      <c r="H78" s="104">
        <v>165555</v>
      </c>
      <c r="I78" s="104">
        <v>3236</v>
      </c>
      <c r="J78" s="104">
        <v>2472</v>
      </c>
      <c r="K78" s="104">
        <v>-35117</v>
      </c>
      <c r="L78" s="104">
        <v>14751</v>
      </c>
      <c r="M78" s="105">
        <v>0</v>
      </c>
      <c r="N78" s="235">
        <f t="shared" ref="N78" si="46">SUM(G78:M78)</f>
        <v>791654</v>
      </c>
      <c r="O78" s="235">
        <f t="shared" ref="O78:O79" si="47">F78-N78</f>
        <v>0</v>
      </c>
      <c r="P78" s="361">
        <f t="shared" ref="P78:P79" si="48">IFERROR(O78/F78,0)</f>
        <v>0</v>
      </c>
      <c r="Q78" s="93">
        <f t="shared" si="35"/>
        <v>0</v>
      </c>
      <c r="R78" s="92">
        <f t="shared" ref="R78:R95" si="49">IF(AND(OR(F78="",F78=0),N78&gt;0),5%,ABS(P78))</f>
        <v>0</v>
      </c>
      <c r="S78" s="19"/>
    </row>
    <row r="79" spans="1:19" s="23" customFormat="1" ht="20.100000000000001" customHeight="1" x14ac:dyDescent="0.25">
      <c r="A79" s="29"/>
      <c r="B79" s="30"/>
      <c r="C79" s="87"/>
      <c r="D79" s="255" t="s">
        <v>209</v>
      </c>
      <c r="E79" s="176"/>
      <c r="F79" s="177">
        <f t="shared" ref="F79:N79" si="50">SUM(F78:F78)</f>
        <v>791654</v>
      </c>
      <c r="G79" s="177">
        <f t="shared" si="50"/>
        <v>640757</v>
      </c>
      <c r="H79" s="177">
        <f t="shared" si="50"/>
        <v>165555</v>
      </c>
      <c r="I79" s="177">
        <f t="shared" si="50"/>
        <v>3236</v>
      </c>
      <c r="J79" s="177">
        <f t="shared" si="50"/>
        <v>2472</v>
      </c>
      <c r="K79" s="177">
        <f t="shared" si="50"/>
        <v>-35117</v>
      </c>
      <c r="L79" s="177">
        <f t="shared" si="50"/>
        <v>14751</v>
      </c>
      <c r="M79" s="177">
        <f t="shared" si="50"/>
        <v>0</v>
      </c>
      <c r="N79" s="177">
        <f t="shared" si="50"/>
        <v>791654</v>
      </c>
      <c r="O79" s="177">
        <f t="shared" si="47"/>
        <v>0</v>
      </c>
      <c r="P79" s="178">
        <f t="shared" si="48"/>
        <v>0</v>
      </c>
      <c r="Q79" s="93"/>
      <c r="R79" s="92"/>
      <c r="S79" s="19"/>
    </row>
    <row r="80" spans="1:19" s="23" customFormat="1" ht="7.5" customHeight="1" x14ac:dyDescent="0.25">
      <c r="A80" s="29"/>
      <c r="B80" s="30"/>
      <c r="C80" s="87"/>
      <c r="D80" s="256"/>
      <c r="E80" s="169"/>
      <c r="F80" s="170"/>
      <c r="G80" s="170"/>
      <c r="H80" s="170"/>
      <c r="I80" s="170"/>
      <c r="J80" s="170"/>
      <c r="K80" s="170"/>
      <c r="L80" s="170"/>
      <c r="M80" s="170"/>
      <c r="N80" s="170"/>
      <c r="O80" s="170"/>
      <c r="P80" s="171"/>
      <c r="Q80" s="93"/>
      <c r="R80" s="92"/>
      <c r="S80" s="19"/>
    </row>
    <row r="81" spans="1:19" s="23" customFormat="1" ht="20.100000000000001" customHeight="1" x14ac:dyDescent="0.25">
      <c r="A81" s="10"/>
      <c r="B81" s="14"/>
      <c r="C81" s="87"/>
      <c r="D81" s="257" t="s">
        <v>210</v>
      </c>
      <c r="E81" s="172"/>
      <c r="F81" s="173"/>
      <c r="G81" s="174"/>
      <c r="H81" s="174"/>
      <c r="I81" s="174"/>
      <c r="J81" s="174"/>
      <c r="K81" s="174"/>
      <c r="L81" s="174"/>
      <c r="M81" s="174"/>
      <c r="N81" s="173"/>
      <c r="O81" s="173"/>
      <c r="P81" s="175"/>
      <c r="Q81" s="93"/>
      <c r="R81" s="92"/>
      <c r="S81" s="19"/>
    </row>
    <row r="82" spans="1:19" s="23" customFormat="1" ht="21" x14ac:dyDescent="0.25">
      <c r="A82" s="24"/>
      <c r="B82" s="25"/>
      <c r="C82" s="87">
        <f>IF(RIGHT(D82,5)="Total",0,IF(AND(ABS(Q82)&gt;=25000,ABS(R82)&gt;=5%),MAX($C$12:C81)+1,0))</f>
        <v>0</v>
      </c>
      <c r="D82" s="359" t="s">
        <v>211</v>
      </c>
      <c r="E82" s="360" t="s">
        <v>153</v>
      </c>
      <c r="F82" s="235">
        <v>1485019</v>
      </c>
      <c r="G82" s="103">
        <v>1161168</v>
      </c>
      <c r="H82" s="104">
        <v>293402</v>
      </c>
      <c r="I82" s="104">
        <v>14760</v>
      </c>
      <c r="J82" s="104">
        <v>1685</v>
      </c>
      <c r="K82" s="104">
        <v>-5797</v>
      </c>
      <c r="L82" s="104">
        <v>19801</v>
      </c>
      <c r="M82" s="105">
        <v>0</v>
      </c>
      <c r="N82" s="235">
        <f t="shared" ref="N82" si="51">SUM(G82:M82)</f>
        <v>1485019</v>
      </c>
      <c r="O82" s="235">
        <f t="shared" ref="O82:O83" si="52">F82-N82</f>
        <v>0</v>
      </c>
      <c r="P82" s="361">
        <f t="shared" ref="P82:P83" si="53">IFERROR(O82/F82,0)</f>
        <v>0</v>
      </c>
      <c r="Q82" s="93">
        <f t="shared" ref="Q82:Q95" si="54">IF(AND(OR(F82="",F82=0),N82&gt;0),IF(N82&lt;25000,25000,ABS(O82)),ABS(O82))</f>
        <v>0</v>
      </c>
      <c r="R82" s="92">
        <f t="shared" si="49"/>
        <v>0</v>
      </c>
      <c r="S82" s="19"/>
    </row>
    <row r="83" spans="1:19" s="23" customFormat="1" ht="20.100000000000001" customHeight="1" x14ac:dyDescent="0.25">
      <c r="A83" s="29"/>
      <c r="B83" s="30"/>
      <c r="C83" s="87"/>
      <c r="D83" s="255" t="s">
        <v>212</v>
      </c>
      <c r="E83" s="176"/>
      <c r="F83" s="177">
        <f t="shared" ref="F83:N83" si="55">SUM(F82:F82)</f>
        <v>1485019</v>
      </c>
      <c r="G83" s="177">
        <f t="shared" si="55"/>
        <v>1161168</v>
      </c>
      <c r="H83" s="177">
        <f t="shared" si="55"/>
        <v>293402</v>
      </c>
      <c r="I83" s="177">
        <f t="shared" si="55"/>
        <v>14760</v>
      </c>
      <c r="J83" s="177">
        <f t="shared" si="55"/>
        <v>1685</v>
      </c>
      <c r="K83" s="177">
        <f t="shared" si="55"/>
        <v>-5797</v>
      </c>
      <c r="L83" s="177">
        <f t="shared" si="55"/>
        <v>19801</v>
      </c>
      <c r="M83" s="177">
        <f t="shared" si="55"/>
        <v>0</v>
      </c>
      <c r="N83" s="177">
        <f t="shared" si="55"/>
        <v>1485019</v>
      </c>
      <c r="O83" s="177">
        <f t="shared" si="52"/>
        <v>0</v>
      </c>
      <c r="P83" s="178">
        <f t="shared" si="53"/>
        <v>0</v>
      </c>
      <c r="Q83" s="93"/>
      <c r="R83" s="92"/>
      <c r="S83" s="19"/>
    </row>
    <row r="84" spans="1:19" s="23" customFormat="1" ht="7.5" customHeight="1" x14ac:dyDescent="0.25">
      <c r="A84" s="29"/>
      <c r="B84" s="30"/>
      <c r="C84" s="87"/>
      <c r="D84" s="256"/>
      <c r="E84" s="169"/>
      <c r="F84" s="170"/>
      <c r="G84" s="170"/>
      <c r="H84" s="170"/>
      <c r="I84" s="170"/>
      <c r="J84" s="170"/>
      <c r="K84" s="170"/>
      <c r="L84" s="170"/>
      <c r="M84" s="170"/>
      <c r="N84" s="170"/>
      <c r="O84" s="170"/>
      <c r="P84" s="171"/>
      <c r="Q84" s="93"/>
      <c r="R84" s="92"/>
      <c r="S84" s="19"/>
    </row>
    <row r="85" spans="1:19" s="23" customFormat="1" ht="20.100000000000001" customHeight="1" x14ac:dyDescent="0.25">
      <c r="A85" s="10"/>
      <c r="B85" s="14"/>
      <c r="C85" s="87"/>
      <c r="D85" s="257" t="s">
        <v>213</v>
      </c>
      <c r="E85" s="172"/>
      <c r="F85" s="173"/>
      <c r="G85" s="174"/>
      <c r="H85" s="174"/>
      <c r="I85" s="174"/>
      <c r="J85" s="174"/>
      <c r="K85" s="174"/>
      <c r="L85" s="174"/>
      <c r="M85" s="174"/>
      <c r="N85" s="173"/>
      <c r="O85" s="173"/>
      <c r="P85" s="175"/>
      <c r="Q85" s="93"/>
      <c r="R85" s="92"/>
      <c r="S85" s="19"/>
    </row>
    <row r="86" spans="1:19" s="23" customFormat="1" ht="21" x14ac:dyDescent="0.25">
      <c r="A86" s="24"/>
      <c r="B86" s="25"/>
      <c r="C86" s="87">
        <f>IF(RIGHT(D86,5)="Total",0,IF(AND(ABS(Q86)&gt;=25000,ABS(R86)&gt;=5%),MAX($C$12:C85)+1,0))</f>
        <v>0</v>
      </c>
      <c r="D86" s="359" t="s">
        <v>214</v>
      </c>
      <c r="E86" s="360" t="s">
        <v>153</v>
      </c>
      <c r="F86" s="235">
        <v>106462</v>
      </c>
      <c r="G86" s="103">
        <v>77630</v>
      </c>
      <c r="H86" s="104">
        <v>19649</v>
      </c>
      <c r="I86" s="104">
        <v>380</v>
      </c>
      <c r="J86" s="104">
        <v>726</v>
      </c>
      <c r="K86" s="104">
        <v>-2899</v>
      </c>
      <c r="L86" s="104">
        <v>10976</v>
      </c>
      <c r="M86" s="105">
        <v>0</v>
      </c>
      <c r="N86" s="235">
        <f t="shared" ref="N86:N91" si="56">SUM(G86:M86)</f>
        <v>106462</v>
      </c>
      <c r="O86" s="235">
        <f t="shared" ref="O86:O97" si="57">F86-N86</f>
        <v>0</v>
      </c>
      <c r="P86" s="361">
        <f t="shared" ref="P86:P97" si="58">IFERROR(O86/F86,0)</f>
        <v>0</v>
      </c>
      <c r="Q86" s="93">
        <f t="shared" si="54"/>
        <v>0</v>
      </c>
      <c r="R86" s="92">
        <f t="shared" si="49"/>
        <v>0</v>
      </c>
      <c r="S86" s="19"/>
    </row>
    <row r="87" spans="1:19" s="23" customFormat="1" ht="21" x14ac:dyDescent="0.25">
      <c r="A87" s="24"/>
      <c r="B87" s="25"/>
      <c r="C87" s="87">
        <f>IF(RIGHT(D87,5)="Total",0,IF(AND(ABS(Q87)&gt;=25000,ABS(R87)&gt;=5%),MAX($C$12:C86)+1,0))</f>
        <v>0</v>
      </c>
      <c r="D87" s="359" t="s">
        <v>215</v>
      </c>
      <c r="E87" s="360" t="s">
        <v>153</v>
      </c>
      <c r="F87" s="235">
        <v>178733</v>
      </c>
      <c r="G87" s="103">
        <v>129686</v>
      </c>
      <c r="H87" s="104">
        <v>32858</v>
      </c>
      <c r="I87" s="104">
        <v>1798</v>
      </c>
      <c r="J87" s="104">
        <v>5590</v>
      </c>
      <c r="K87" s="104">
        <v>-2899</v>
      </c>
      <c r="L87" s="104">
        <v>11700</v>
      </c>
      <c r="M87" s="105">
        <v>0</v>
      </c>
      <c r="N87" s="235">
        <f t="shared" si="56"/>
        <v>178733</v>
      </c>
      <c r="O87" s="235">
        <f t="shared" si="57"/>
        <v>0</v>
      </c>
      <c r="P87" s="361">
        <f t="shared" si="58"/>
        <v>0</v>
      </c>
      <c r="Q87" s="93">
        <f t="shared" si="54"/>
        <v>0</v>
      </c>
      <c r="R87" s="92">
        <f t="shared" si="49"/>
        <v>0</v>
      </c>
      <c r="S87" s="19"/>
    </row>
    <row r="88" spans="1:19" s="23" customFormat="1" ht="21" x14ac:dyDescent="0.25">
      <c r="A88" s="24"/>
      <c r="B88" s="25"/>
      <c r="C88" s="87">
        <f>IF(RIGHT(D88,5)="Total",0,IF(AND(ABS(Q88)&gt;=25000,ABS(R88)&gt;=5%),MAX($C$12:C87)+1,0))</f>
        <v>0</v>
      </c>
      <c r="D88" s="359" t="s">
        <v>216</v>
      </c>
      <c r="E88" s="360" t="s">
        <v>153</v>
      </c>
      <c r="F88" s="235">
        <v>119795</v>
      </c>
      <c r="G88" s="103">
        <v>90780</v>
      </c>
      <c r="H88" s="104">
        <v>22971</v>
      </c>
      <c r="I88" s="104">
        <v>681</v>
      </c>
      <c r="J88" s="104">
        <v>645</v>
      </c>
      <c r="K88" s="104">
        <v>-2899</v>
      </c>
      <c r="L88" s="104">
        <v>7617</v>
      </c>
      <c r="M88" s="105">
        <v>0</v>
      </c>
      <c r="N88" s="235">
        <f>SUM(G88:M88)</f>
        <v>119795</v>
      </c>
      <c r="O88" s="235">
        <f t="shared" si="57"/>
        <v>0</v>
      </c>
      <c r="P88" s="361">
        <f t="shared" si="58"/>
        <v>0</v>
      </c>
      <c r="Q88" s="93">
        <f t="shared" si="54"/>
        <v>0</v>
      </c>
      <c r="R88" s="92">
        <f t="shared" si="49"/>
        <v>0</v>
      </c>
      <c r="S88" s="19"/>
    </row>
    <row r="89" spans="1:19" s="23" customFormat="1" ht="21" x14ac:dyDescent="0.25">
      <c r="A89" s="24"/>
      <c r="B89" s="25"/>
      <c r="C89" s="87">
        <f>IF(RIGHT(D89,5)="Total",0,IF(AND(ABS(Q89)&gt;=25000,ABS(R89)&gt;=5%),MAX($C$12:C88)+1,0))</f>
        <v>0</v>
      </c>
      <c r="D89" s="359" t="s">
        <v>217</v>
      </c>
      <c r="E89" s="360" t="s">
        <v>153</v>
      </c>
      <c r="F89" s="235">
        <v>345830</v>
      </c>
      <c r="G89" s="103">
        <v>242192</v>
      </c>
      <c r="H89" s="104">
        <v>61338</v>
      </c>
      <c r="I89" s="104">
        <v>1218</v>
      </c>
      <c r="J89" s="104">
        <v>12758</v>
      </c>
      <c r="K89" s="104">
        <v>-7604</v>
      </c>
      <c r="L89" s="104">
        <v>35928</v>
      </c>
      <c r="M89" s="105">
        <v>0</v>
      </c>
      <c r="N89" s="235">
        <f t="shared" si="56"/>
        <v>345830</v>
      </c>
      <c r="O89" s="235">
        <f t="shared" si="57"/>
        <v>0</v>
      </c>
      <c r="P89" s="361">
        <f t="shared" si="58"/>
        <v>0</v>
      </c>
      <c r="Q89" s="93">
        <f t="shared" si="54"/>
        <v>0</v>
      </c>
      <c r="R89" s="92">
        <f t="shared" si="49"/>
        <v>0</v>
      </c>
      <c r="S89" s="19"/>
    </row>
    <row r="90" spans="1:19" s="23" customFormat="1" ht="21" x14ac:dyDescent="0.25">
      <c r="A90" s="24"/>
      <c r="B90" s="25"/>
      <c r="C90" s="87">
        <f>IF(RIGHT(D90,5)="Total",0,IF(AND(ABS(Q90)&gt;=25000,ABS(R90)&gt;=5%),MAX($C$12:C89)+1,0))</f>
        <v>0</v>
      </c>
      <c r="D90" s="359" t="s">
        <v>218</v>
      </c>
      <c r="E90" s="360" t="s">
        <v>153</v>
      </c>
      <c r="F90" s="235">
        <v>161628</v>
      </c>
      <c r="G90" s="103">
        <v>95204</v>
      </c>
      <c r="H90" s="104">
        <v>24206</v>
      </c>
      <c r="I90" s="104">
        <v>621</v>
      </c>
      <c r="J90" s="104">
        <v>43581</v>
      </c>
      <c r="K90" s="104">
        <v>-17985</v>
      </c>
      <c r="L90" s="104">
        <v>16001</v>
      </c>
      <c r="M90" s="105">
        <v>0</v>
      </c>
      <c r="N90" s="235">
        <f t="shared" si="56"/>
        <v>161628</v>
      </c>
      <c r="O90" s="235">
        <f t="shared" si="57"/>
        <v>0</v>
      </c>
      <c r="P90" s="361">
        <f t="shared" si="58"/>
        <v>0</v>
      </c>
      <c r="Q90" s="93">
        <f t="shared" si="54"/>
        <v>0</v>
      </c>
      <c r="R90" s="92">
        <f t="shared" si="49"/>
        <v>0</v>
      </c>
      <c r="S90" s="19"/>
    </row>
    <row r="91" spans="1:19" s="23" customFormat="1" ht="21" x14ac:dyDescent="0.25">
      <c r="A91" s="24"/>
      <c r="B91" s="25"/>
      <c r="C91" s="87">
        <f>IF(RIGHT(D91,5)="Total",0,IF(AND(ABS(Q91)&gt;=25000,ABS(R91)&gt;=5%),MAX($C$12:C90)+1,0))</f>
        <v>0</v>
      </c>
      <c r="D91" s="359" t="s">
        <v>219</v>
      </c>
      <c r="E91" s="360" t="s">
        <v>153</v>
      </c>
      <c r="F91" s="235">
        <v>921412</v>
      </c>
      <c r="G91" s="103">
        <v>662277</v>
      </c>
      <c r="H91" s="104">
        <v>167827</v>
      </c>
      <c r="I91" s="104">
        <v>10043</v>
      </c>
      <c r="J91" s="104">
        <v>30854</v>
      </c>
      <c r="K91" s="104">
        <v>-5797</v>
      </c>
      <c r="L91" s="104">
        <v>56208</v>
      </c>
      <c r="M91" s="105">
        <v>0</v>
      </c>
      <c r="N91" s="235">
        <f t="shared" si="56"/>
        <v>921412</v>
      </c>
      <c r="O91" s="235">
        <f t="shared" si="57"/>
        <v>0</v>
      </c>
      <c r="P91" s="361">
        <f t="shared" si="58"/>
        <v>0</v>
      </c>
      <c r="Q91" s="93">
        <f t="shared" si="54"/>
        <v>0</v>
      </c>
      <c r="R91" s="92">
        <f t="shared" si="49"/>
        <v>0</v>
      </c>
      <c r="S91" s="19"/>
    </row>
    <row r="92" spans="1:19" s="23" customFormat="1" ht="21" x14ac:dyDescent="0.25">
      <c r="A92" s="24"/>
      <c r="B92" s="25"/>
      <c r="C92" s="87">
        <f>IF(RIGHT(D92,5)="Total",0,IF(AND(ABS(Q92)&gt;=25000,ABS(R92)&gt;=5%),MAX($C$12:C91)+1,0))</f>
        <v>0</v>
      </c>
      <c r="D92" s="359" t="s">
        <v>220</v>
      </c>
      <c r="E92" s="360" t="s">
        <v>153</v>
      </c>
      <c r="F92" s="235">
        <v>51002</v>
      </c>
      <c r="G92" s="103">
        <v>41863</v>
      </c>
      <c r="H92" s="104">
        <v>10627</v>
      </c>
      <c r="I92" s="104">
        <v>169</v>
      </c>
      <c r="J92" s="104">
        <v>466</v>
      </c>
      <c r="K92" s="104">
        <v>-2899</v>
      </c>
      <c r="L92" s="104">
        <v>776</v>
      </c>
      <c r="M92" s="105">
        <v>0</v>
      </c>
      <c r="N92" s="235">
        <f t="shared" ref="N92:N95" si="59">SUM(G92:M92)</f>
        <v>51002</v>
      </c>
      <c r="O92" s="235">
        <f t="shared" ref="O92:O95" si="60">F92-N92</f>
        <v>0</v>
      </c>
      <c r="P92" s="361">
        <f t="shared" ref="P92:P95" si="61">IFERROR(O92/F92,0)</f>
        <v>0</v>
      </c>
      <c r="Q92" s="93">
        <f t="shared" si="54"/>
        <v>0</v>
      </c>
      <c r="R92" s="92">
        <f t="shared" si="49"/>
        <v>0</v>
      </c>
      <c r="S92" s="19"/>
    </row>
    <row r="93" spans="1:19" s="23" customFormat="1" ht="21" x14ac:dyDescent="0.25">
      <c r="A93" s="24"/>
      <c r="B93" s="25"/>
      <c r="C93" s="87">
        <f>IF(RIGHT(D93,5)="Total",0,IF(AND(ABS(Q93)&gt;=25000,ABS(R93)&gt;=5%),MAX($C$12:C92)+1,0))</f>
        <v>0</v>
      </c>
      <c r="D93" s="359" t="s">
        <v>221</v>
      </c>
      <c r="E93" s="360" t="s">
        <v>153</v>
      </c>
      <c r="F93" s="235">
        <v>143605</v>
      </c>
      <c r="G93" s="103">
        <v>103954</v>
      </c>
      <c r="H93" s="104">
        <v>26311</v>
      </c>
      <c r="I93" s="104">
        <v>507</v>
      </c>
      <c r="J93" s="104">
        <v>845</v>
      </c>
      <c r="K93" s="104">
        <v>-2899</v>
      </c>
      <c r="L93" s="104">
        <v>14887</v>
      </c>
      <c r="M93" s="105">
        <v>0</v>
      </c>
      <c r="N93" s="235">
        <f t="shared" si="59"/>
        <v>143605</v>
      </c>
      <c r="O93" s="235">
        <f t="shared" si="60"/>
        <v>0</v>
      </c>
      <c r="P93" s="361">
        <f t="shared" si="61"/>
        <v>0</v>
      </c>
      <c r="Q93" s="93">
        <f t="shared" si="54"/>
        <v>0</v>
      </c>
      <c r="R93" s="92">
        <f t="shared" si="49"/>
        <v>0</v>
      </c>
      <c r="S93" s="19"/>
    </row>
    <row r="94" spans="1:19" s="23" customFormat="1" ht="21" x14ac:dyDescent="0.25">
      <c r="A94" s="24"/>
      <c r="B94" s="25"/>
      <c r="C94" s="87">
        <f>IF(RIGHT(D94,5)="Total",0,IF(AND(ABS(Q94)&gt;=25000,ABS(R94)&gt;=5%),MAX($C$12:C93)+1,0))</f>
        <v>0</v>
      </c>
      <c r="D94" s="359" t="s">
        <v>222</v>
      </c>
      <c r="E94" s="360" t="s">
        <v>153</v>
      </c>
      <c r="F94" s="235">
        <v>105537</v>
      </c>
      <c r="G94" s="103">
        <v>84929</v>
      </c>
      <c r="H94" s="104">
        <v>21565</v>
      </c>
      <c r="I94" s="104">
        <v>327</v>
      </c>
      <c r="J94" s="104">
        <v>534</v>
      </c>
      <c r="K94" s="104">
        <v>-2899</v>
      </c>
      <c r="L94" s="104">
        <v>1081</v>
      </c>
      <c r="M94" s="105">
        <v>0</v>
      </c>
      <c r="N94" s="235">
        <f t="shared" si="59"/>
        <v>105537</v>
      </c>
      <c r="O94" s="235">
        <f t="shared" si="60"/>
        <v>0</v>
      </c>
      <c r="P94" s="361">
        <f t="shared" si="61"/>
        <v>0</v>
      </c>
      <c r="Q94" s="93">
        <f t="shared" si="54"/>
        <v>0</v>
      </c>
      <c r="R94" s="92">
        <f t="shared" si="49"/>
        <v>0</v>
      </c>
      <c r="S94" s="19"/>
    </row>
    <row r="95" spans="1:19" s="23" customFormat="1" ht="21" x14ac:dyDescent="0.25">
      <c r="A95" s="24"/>
      <c r="B95" s="25"/>
      <c r="C95" s="87">
        <f>IF(RIGHT(D95,5)="Total",0,IF(AND(ABS(Q95)&gt;=25000,ABS(R95)&gt;=5%),MAX($C$12:C94)+1,0))</f>
        <v>0</v>
      </c>
      <c r="D95" s="359" t="s">
        <v>223</v>
      </c>
      <c r="E95" s="360" t="s">
        <v>153</v>
      </c>
      <c r="F95" s="235">
        <v>143663</v>
      </c>
      <c r="G95" s="103">
        <v>119154</v>
      </c>
      <c r="H95" s="104">
        <v>30205</v>
      </c>
      <c r="I95" s="104">
        <v>898</v>
      </c>
      <c r="J95" s="104">
        <v>912</v>
      </c>
      <c r="K95" s="104">
        <v>-10275</v>
      </c>
      <c r="L95" s="104">
        <v>2769</v>
      </c>
      <c r="M95" s="105">
        <v>0</v>
      </c>
      <c r="N95" s="235">
        <f t="shared" si="59"/>
        <v>143663</v>
      </c>
      <c r="O95" s="235">
        <f t="shared" si="60"/>
        <v>0</v>
      </c>
      <c r="P95" s="361">
        <f t="shared" si="61"/>
        <v>0</v>
      </c>
      <c r="Q95" s="93">
        <f t="shared" si="54"/>
        <v>0</v>
      </c>
      <c r="R95" s="92">
        <f t="shared" si="49"/>
        <v>0</v>
      </c>
      <c r="S95" s="19"/>
    </row>
    <row r="96" spans="1:19" s="23" customFormat="1" ht="20.100000000000001" customHeight="1" x14ac:dyDescent="0.25">
      <c r="A96" s="29"/>
      <c r="B96" s="30"/>
      <c r="C96" s="87"/>
      <c r="D96" s="255" t="s">
        <v>224</v>
      </c>
      <c r="E96" s="166"/>
      <c r="F96" s="167">
        <f t="shared" ref="F96:N96" si="62">SUM(F86:F95)</f>
        <v>2277667</v>
      </c>
      <c r="G96" s="167">
        <f t="shared" si="62"/>
        <v>1647669</v>
      </c>
      <c r="H96" s="167">
        <f t="shared" si="62"/>
        <v>417557</v>
      </c>
      <c r="I96" s="167">
        <f t="shared" si="62"/>
        <v>16642</v>
      </c>
      <c r="J96" s="167">
        <f t="shared" si="62"/>
        <v>96911</v>
      </c>
      <c r="K96" s="167">
        <f t="shared" si="62"/>
        <v>-59055</v>
      </c>
      <c r="L96" s="167">
        <f t="shared" si="62"/>
        <v>157943</v>
      </c>
      <c r="M96" s="167">
        <f t="shared" si="62"/>
        <v>0</v>
      </c>
      <c r="N96" s="167">
        <f t="shared" si="62"/>
        <v>2277667</v>
      </c>
      <c r="O96" s="167">
        <f t="shared" si="57"/>
        <v>0</v>
      </c>
      <c r="P96" s="168">
        <f t="shared" si="58"/>
        <v>0</v>
      </c>
      <c r="Q96" s="93"/>
      <c r="R96" s="92"/>
      <c r="S96" s="19"/>
    </row>
    <row r="97" spans="1:19" s="60" customFormat="1" ht="20.100000000000001" customHeight="1" x14ac:dyDescent="0.25">
      <c r="A97" s="10"/>
      <c r="B97" s="14"/>
      <c r="C97" s="87"/>
      <c r="D97" s="259" t="s">
        <v>225</v>
      </c>
      <c r="E97" s="180"/>
      <c r="F97" s="181">
        <f t="shared" ref="F97:N97" si="63">F17+F29+F33+F39+F47+F55+F62+F67+F71+F75+F79+F83+F96</f>
        <v>26364578</v>
      </c>
      <c r="G97" s="181">
        <f t="shared" si="63"/>
        <v>19079073</v>
      </c>
      <c r="H97" s="181">
        <f t="shared" si="63"/>
        <v>4854664</v>
      </c>
      <c r="I97" s="181">
        <f t="shared" si="63"/>
        <v>162170</v>
      </c>
      <c r="J97" s="181">
        <f t="shared" si="63"/>
        <v>2070013</v>
      </c>
      <c r="K97" s="181">
        <f t="shared" si="63"/>
        <v>-1024980</v>
      </c>
      <c r="L97" s="181">
        <f t="shared" si="63"/>
        <v>1117401</v>
      </c>
      <c r="M97" s="181">
        <f t="shared" si="63"/>
        <v>106237</v>
      </c>
      <c r="N97" s="181">
        <f t="shared" si="63"/>
        <v>26364578</v>
      </c>
      <c r="O97" s="182">
        <f t="shared" si="57"/>
        <v>0</v>
      </c>
      <c r="P97" s="183">
        <f t="shared" si="58"/>
        <v>0</v>
      </c>
      <c r="Q97" s="93"/>
      <c r="R97" s="92"/>
      <c r="S97" s="19"/>
    </row>
    <row r="98" spans="1:19" s="60" customFormat="1" ht="8.25" customHeight="1" x14ac:dyDescent="0.25">
      <c r="A98" s="10"/>
      <c r="B98" s="14"/>
      <c r="C98" s="87"/>
      <c r="D98" s="260"/>
      <c r="E98" s="184"/>
      <c r="F98" s="185"/>
      <c r="G98" s="185"/>
      <c r="H98" s="185"/>
      <c r="I98" s="185"/>
      <c r="J98" s="185"/>
      <c r="K98" s="185"/>
      <c r="L98" s="185"/>
      <c r="M98" s="185"/>
      <c r="N98" s="185"/>
      <c r="O98" s="185"/>
      <c r="P98" s="186"/>
      <c r="Q98" s="93"/>
      <c r="R98" s="92"/>
      <c r="S98" s="19"/>
    </row>
    <row r="99" spans="1:19" s="60" customFormat="1" ht="20.100000000000001" customHeight="1" x14ac:dyDescent="0.25">
      <c r="A99" s="10"/>
      <c r="B99" s="14"/>
      <c r="C99" s="87"/>
      <c r="D99" s="259" t="s">
        <v>226</v>
      </c>
      <c r="E99" s="362"/>
      <c r="F99" s="181"/>
      <c r="G99" s="187"/>
      <c r="H99" s="187"/>
      <c r="I99" s="187"/>
      <c r="J99" s="187"/>
      <c r="K99" s="187"/>
      <c r="L99" s="187"/>
      <c r="M99" s="187"/>
      <c r="N99" s="181"/>
      <c r="O99" s="182"/>
      <c r="P99" s="183"/>
      <c r="Q99" s="93"/>
      <c r="R99" s="92"/>
      <c r="S99" s="19"/>
    </row>
    <row r="100" spans="1:19" s="60" customFormat="1" ht="18.75" x14ac:dyDescent="0.25">
      <c r="A100" s="10"/>
      <c r="B100" s="14"/>
      <c r="C100" s="87">
        <f>IF(RIGHT(D100,5)="Total",0,IF(AND(ABS(Q100)&gt;=25000,ABS(R100)&gt;=5%),MAX($C$12:C99)+1,0))</f>
        <v>0</v>
      </c>
      <c r="D100" s="261" t="s">
        <v>227</v>
      </c>
      <c r="E100" s="363" t="s">
        <v>153</v>
      </c>
      <c r="F100" s="364">
        <v>7959729</v>
      </c>
      <c r="G100" s="106">
        <v>2581666</v>
      </c>
      <c r="H100" s="106">
        <v>889265</v>
      </c>
      <c r="I100" s="106">
        <v>12300</v>
      </c>
      <c r="J100" s="106">
        <v>873339</v>
      </c>
      <c r="K100" s="104">
        <v>-113835</v>
      </c>
      <c r="L100" s="106">
        <v>1207879</v>
      </c>
      <c r="M100" s="106">
        <v>2509116</v>
      </c>
      <c r="N100" s="365">
        <f t="shared" ref="N100" si="64">SUM(G100:M100)</f>
        <v>7959730</v>
      </c>
      <c r="O100" s="366">
        <f t="shared" ref="O100:O101" si="65">F100-N100</f>
        <v>-1</v>
      </c>
      <c r="P100" s="367">
        <f t="shared" ref="P100:P101" si="66">IFERROR(O100/F100,0)</f>
        <v>-1.2563241788759391E-7</v>
      </c>
      <c r="Q100" s="93">
        <f t="shared" ref="Q100" si="67">IF(AND(OR(F100="",F100=0),N100&gt;0),IF(N100&lt;25000,25000,ABS(O100)),ABS(O100))</f>
        <v>1</v>
      </c>
      <c r="R100" s="92">
        <f t="shared" ref="R100" si="68">IF(AND(OR(F100="",F100=0),N100&gt;0),5%,ABS(P100))</f>
        <v>1.2563241788759391E-7</v>
      </c>
      <c r="S100" s="19"/>
    </row>
    <row r="101" spans="1:19" s="60" customFormat="1" ht="20.100000000000001" customHeight="1" x14ac:dyDescent="0.25">
      <c r="A101" s="10"/>
      <c r="B101" s="14"/>
      <c r="C101" s="87"/>
      <c r="D101" s="259" t="s">
        <v>228</v>
      </c>
      <c r="E101" s="180"/>
      <c r="F101" s="181">
        <f t="shared" ref="F101:N101" si="69">SUM(F100:F100)</f>
        <v>7959729</v>
      </c>
      <c r="G101" s="181">
        <f t="shared" si="69"/>
        <v>2581666</v>
      </c>
      <c r="H101" s="181">
        <f t="shared" si="69"/>
        <v>889265</v>
      </c>
      <c r="I101" s="181">
        <f t="shared" si="69"/>
        <v>12300</v>
      </c>
      <c r="J101" s="181">
        <f t="shared" si="69"/>
        <v>873339</v>
      </c>
      <c r="K101" s="181">
        <f t="shared" si="69"/>
        <v>-113835</v>
      </c>
      <c r="L101" s="181">
        <f t="shared" si="69"/>
        <v>1207879</v>
      </c>
      <c r="M101" s="181">
        <f t="shared" si="69"/>
        <v>2509116</v>
      </c>
      <c r="N101" s="181">
        <f t="shared" si="69"/>
        <v>7959730</v>
      </c>
      <c r="O101" s="182">
        <f t="shared" si="65"/>
        <v>-1</v>
      </c>
      <c r="P101" s="183">
        <f t="shared" si="66"/>
        <v>-1.2563241788759391E-7</v>
      </c>
      <c r="Q101" s="93"/>
      <c r="R101" s="92"/>
      <c r="S101" s="19"/>
    </row>
    <row r="102" spans="1:19" s="60" customFormat="1" ht="7.5" customHeight="1" x14ac:dyDescent="0.25">
      <c r="A102" s="10"/>
      <c r="B102" s="14"/>
      <c r="C102" s="87"/>
      <c r="D102" s="262"/>
      <c r="E102" s="188"/>
      <c r="F102" s="189"/>
      <c r="G102" s="189"/>
      <c r="H102" s="189"/>
      <c r="I102" s="189"/>
      <c r="J102" s="189"/>
      <c r="K102" s="189"/>
      <c r="L102" s="189"/>
      <c r="M102" s="189"/>
      <c r="N102" s="189"/>
      <c r="O102" s="189"/>
      <c r="P102" s="190"/>
      <c r="Q102" s="93"/>
      <c r="R102" s="92"/>
      <c r="S102" s="19"/>
    </row>
    <row r="103" spans="1:19" s="60" customFormat="1" ht="20.100000000000001" customHeight="1" thickBot="1" x14ac:dyDescent="0.3">
      <c r="A103" s="10"/>
      <c r="B103" s="14"/>
      <c r="C103" s="87"/>
      <c r="D103" s="263" t="str">
        <f>CONCATENATE(D4," Total")</f>
        <v>Board of Health for the Middlesex-London Health Unit Total</v>
      </c>
      <c r="E103" s="191"/>
      <c r="F103" s="192">
        <f t="shared" ref="F103:N103" si="70">F97+F101</f>
        <v>34324307</v>
      </c>
      <c r="G103" s="192">
        <f t="shared" si="70"/>
        <v>21660739</v>
      </c>
      <c r="H103" s="192">
        <f t="shared" si="70"/>
        <v>5743929</v>
      </c>
      <c r="I103" s="192">
        <f t="shared" si="70"/>
        <v>174470</v>
      </c>
      <c r="J103" s="192">
        <f t="shared" si="70"/>
        <v>2943352</v>
      </c>
      <c r="K103" s="192">
        <f t="shared" si="70"/>
        <v>-1138815</v>
      </c>
      <c r="L103" s="192">
        <f t="shared" si="70"/>
        <v>2325280</v>
      </c>
      <c r="M103" s="192">
        <f t="shared" si="70"/>
        <v>2615353</v>
      </c>
      <c r="N103" s="192">
        <f t="shared" si="70"/>
        <v>34324308</v>
      </c>
      <c r="O103" s="192">
        <f>F103-N103</f>
        <v>-1</v>
      </c>
      <c r="P103" s="193">
        <f>IFERROR(O103/F103,0)</f>
        <v>-2.9133872972293368E-8</v>
      </c>
      <c r="Q103" s="93"/>
      <c r="R103" s="92"/>
      <c r="S103" s="19"/>
    </row>
    <row r="104" spans="1:19" s="32" customFormat="1" ht="15" customHeight="1" thickTop="1" x14ac:dyDescent="0.2">
      <c r="B104" s="33"/>
      <c r="C104" s="97"/>
      <c r="D104" s="35"/>
      <c r="E104" s="35"/>
      <c r="F104" s="35"/>
      <c r="G104" s="35"/>
      <c r="H104" s="35"/>
      <c r="I104" s="35"/>
      <c r="J104" s="35"/>
      <c r="K104" s="35"/>
      <c r="L104" s="35"/>
      <c r="M104" s="35"/>
      <c r="N104" s="35"/>
      <c r="O104" s="35"/>
      <c r="P104" s="35"/>
      <c r="Q104" s="94">
        <f t="shared" ref="Q104:Q105" si="71">IF(AND(G104="",H104=""),0,O104)</f>
        <v>0</v>
      </c>
      <c r="R104" s="95">
        <f t="shared" ref="R104:R105" si="72">IF(AND(G104="",H104=""),0,P104)</f>
        <v>0</v>
      </c>
      <c r="S104" s="38"/>
    </row>
    <row r="105" spans="1:19" s="32" customFormat="1" ht="7.5" customHeight="1" thickBot="1" x14ac:dyDescent="0.25">
      <c r="B105" s="39"/>
      <c r="C105" s="40"/>
      <c r="D105" s="40"/>
      <c r="E105" s="40"/>
      <c r="F105" s="40"/>
      <c r="G105" s="40"/>
      <c r="H105" s="40"/>
      <c r="I105" s="40"/>
      <c r="J105" s="40"/>
      <c r="K105" s="40"/>
      <c r="L105" s="40"/>
      <c r="M105" s="40"/>
      <c r="N105" s="40"/>
      <c r="O105" s="40"/>
      <c r="P105" s="40"/>
      <c r="Q105" s="88">
        <f t="shared" si="71"/>
        <v>0</v>
      </c>
      <c r="R105" s="96">
        <f t="shared" si="72"/>
        <v>0</v>
      </c>
      <c r="S105" s="38"/>
    </row>
    <row r="106" spans="1:19" s="32" customFormat="1" ht="7.5" customHeight="1" x14ac:dyDescent="0.2">
      <c r="C106" s="38"/>
      <c r="D106" s="38"/>
      <c r="E106" s="38"/>
      <c r="F106" s="38"/>
      <c r="G106" s="38"/>
      <c r="H106" s="38"/>
      <c r="I106" s="38"/>
      <c r="J106" s="38"/>
      <c r="K106" s="38"/>
      <c r="L106" s="38"/>
      <c r="M106" s="38"/>
      <c r="N106" s="38"/>
      <c r="O106" s="38"/>
      <c r="P106" s="38"/>
      <c r="Q106" s="89"/>
      <c r="R106" s="89"/>
      <c r="S106" s="38"/>
    </row>
  </sheetData>
  <sheetProtection algorithmName="SHA-512" hashValue="wd0tRAT7IfcNBslkAqri7FBhsCprbgGcqYSQ5Ph+udjYvPyER/20ECXJuX/TzkvyIbG+wL33WvCVH0kvV1T82g==" saltValue="updNK0eYVL21decPkEEUuw==" spinCount="100000" sheet="1" scenarios="1" formatRows="0"/>
  <mergeCells count="4">
    <mergeCell ref="D4:P4"/>
    <mergeCell ref="D5:P5"/>
    <mergeCell ref="D6:P6"/>
    <mergeCell ref="O8:P8"/>
  </mergeCells>
  <dataValidations count="1">
    <dataValidation type="custom" allowBlank="1" showInputMessage="1" showErrorMessage="1" error="Expenditure Recoveries &amp; Offset Revenues must be a number equal or less than zero" sqref="K78 K20:K28 K32 K13:K16 K100 K42:K46 K36:K38 K70 K74 K82 K65:K66 K86:K95 K50:K54 K58:K61" xr:uid="{00000000-0002-0000-0400-000000000000}">
      <formula1>K13&lt;0</formula1>
    </dataValidation>
  </dataValidations>
  <printOptions horizontalCentered="1"/>
  <pageMargins left="0.23622047244094491" right="0.23622047244094491" top="0.23622047244094491" bottom="0.51181102362204722" header="0" footer="0.31496062992125984"/>
  <pageSetup scale="47" fitToHeight="0" orientation="landscape" r:id="rId1"/>
  <headerFooter>
    <oddFooter>&amp;CPage &amp;P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3366FF"/>
    <pageSetUpPr autoPageBreaks="0" fitToPage="1"/>
  </sheetPr>
  <dimension ref="A1:X128"/>
  <sheetViews>
    <sheetView showGridLines="0" showRowColHeaders="0" tabSelected="1" topLeftCell="A30" zoomScale="70" zoomScaleNormal="70" zoomScaleSheetLayoutView="90" workbookViewId="0">
      <selection activeCell="D39" sqref="D39:P39"/>
    </sheetView>
  </sheetViews>
  <sheetFormatPr defaultColWidth="9.140625" defaultRowHeight="12.75" x14ac:dyDescent="0.2"/>
  <cols>
    <col min="1" max="1" width="2.7109375" style="10" customWidth="1"/>
    <col min="2" max="2" width="1.42578125" style="10" customWidth="1"/>
    <col min="3" max="3" width="2.7109375" style="1" customWidth="1"/>
    <col min="4" max="4" width="62.7109375" style="7" customWidth="1"/>
    <col min="5" max="5" width="68.5703125" style="1" bestFit="1" customWidth="1"/>
    <col min="6" max="12" width="15.28515625" style="1" customWidth="1"/>
    <col min="13" max="13" width="17.42578125" style="1" customWidth="1"/>
    <col min="14" max="14" width="15.28515625" style="1" customWidth="1"/>
    <col min="15" max="15" width="16.5703125" style="1" customWidth="1"/>
    <col min="16" max="16" width="11.140625" style="1" customWidth="1"/>
    <col min="17" max="17" width="2.7109375" style="2" customWidth="1"/>
    <col min="18" max="18" width="1.42578125" style="2" customWidth="1"/>
    <col min="19" max="19" width="1.42578125" style="1" customWidth="1"/>
    <col min="20" max="16384" width="9.140625" style="1"/>
  </cols>
  <sheetData>
    <row r="1" spans="1:19" s="10" customFormat="1" ht="15" customHeight="1" thickBot="1" x14ac:dyDescent="0.25">
      <c r="Q1" s="84"/>
      <c r="R1" s="84"/>
    </row>
    <row r="2" spans="1:19" s="100" customFormat="1" ht="7.5" customHeight="1" x14ac:dyDescent="0.25">
      <c r="A2" s="10"/>
      <c r="B2" s="11"/>
      <c r="C2" s="12"/>
      <c r="D2" s="44"/>
      <c r="E2" s="44"/>
      <c r="F2" s="44"/>
      <c r="G2" s="44"/>
      <c r="H2" s="44"/>
      <c r="I2" s="44"/>
      <c r="J2" s="44"/>
      <c r="K2" s="44"/>
      <c r="L2" s="44"/>
      <c r="M2" s="44"/>
      <c r="N2" s="44"/>
      <c r="O2" s="44"/>
      <c r="P2" s="44"/>
      <c r="Q2" s="85"/>
      <c r="R2" s="90"/>
      <c r="S2" s="10"/>
    </row>
    <row r="3" spans="1:19" s="100" customFormat="1" ht="15" customHeight="1" x14ac:dyDescent="0.25">
      <c r="A3" s="10"/>
      <c r="B3" s="14"/>
      <c r="C3" s="15"/>
      <c r="D3" s="101"/>
      <c r="E3" s="102"/>
      <c r="F3" s="102"/>
      <c r="G3" s="102"/>
      <c r="H3" s="102"/>
      <c r="I3" s="102"/>
      <c r="J3" s="102"/>
      <c r="K3" s="102"/>
      <c r="L3" s="102"/>
      <c r="M3" s="102"/>
      <c r="N3" s="102"/>
      <c r="O3" s="102"/>
      <c r="P3" s="102"/>
      <c r="Q3" s="91"/>
      <c r="R3" s="92"/>
      <c r="S3" s="19"/>
    </row>
    <row r="4" spans="1:19" s="46" customFormat="1" ht="30" customHeight="1" x14ac:dyDescent="0.2">
      <c r="A4" s="10"/>
      <c r="B4" s="14"/>
      <c r="C4" s="20"/>
      <c r="D4" s="413" t="str">
        <f>'1. Cover'!$D$24</f>
        <v>Board of Health for the Middlesex-London Health Unit</v>
      </c>
      <c r="E4" s="413"/>
      <c r="F4" s="413"/>
      <c r="G4" s="413"/>
      <c r="H4" s="413"/>
      <c r="I4" s="413"/>
      <c r="J4" s="413"/>
      <c r="K4" s="413"/>
      <c r="L4" s="413"/>
      <c r="M4" s="413"/>
      <c r="N4" s="413"/>
      <c r="O4" s="413"/>
      <c r="P4" s="413"/>
      <c r="Q4" s="93"/>
      <c r="R4" s="92"/>
      <c r="S4" s="19"/>
    </row>
    <row r="5" spans="1:19" s="129" customFormat="1" ht="69" customHeight="1" x14ac:dyDescent="0.3">
      <c r="A5" s="29"/>
      <c r="B5" s="30"/>
      <c r="C5" s="31"/>
      <c r="D5" s="414" t="str">
        <f>'1. Cover'!D21</f>
        <v>2024 Annual Report and Attestation</v>
      </c>
      <c r="E5" s="414"/>
      <c r="F5" s="414"/>
      <c r="G5" s="414"/>
      <c r="H5" s="414"/>
      <c r="I5" s="414"/>
      <c r="J5" s="414"/>
      <c r="K5" s="414"/>
      <c r="L5" s="414"/>
      <c r="M5" s="414"/>
      <c r="N5" s="414"/>
      <c r="O5" s="414"/>
      <c r="P5" s="414"/>
      <c r="Q5" s="131"/>
      <c r="R5" s="132"/>
      <c r="S5" s="128"/>
    </row>
    <row r="6" spans="1:19" s="129" customFormat="1" ht="51" customHeight="1" x14ac:dyDescent="0.3">
      <c r="A6" s="29"/>
      <c r="B6" s="30"/>
      <c r="C6" s="31"/>
      <c r="D6" s="415" t="s">
        <v>229</v>
      </c>
      <c r="E6" s="415"/>
      <c r="F6" s="415"/>
      <c r="G6" s="415"/>
      <c r="H6" s="415"/>
      <c r="I6" s="415"/>
      <c r="J6" s="415"/>
      <c r="K6" s="415"/>
      <c r="L6" s="415"/>
      <c r="M6" s="415"/>
      <c r="N6" s="415"/>
      <c r="O6" s="415"/>
      <c r="P6" s="415"/>
      <c r="Q6" s="131"/>
      <c r="R6" s="132"/>
      <c r="S6" s="128"/>
    </row>
    <row r="7" spans="1:19" s="46" customFormat="1" ht="7.5" customHeight="1" x14ac:dyDescent="0.2">
      <c r="A7" s="10"/>
      <c r="B7" s="14"/>
      <c r="C7" s="20"/>
      <c r="D7" s="58"/>
      <c r="E7" s="47"/>
      <c r="F7" s="47"/>
      <c r="G7" s="47"/>
      <c r="H7" s="47"/>
      <c r="I7" s="47"/>
      <c r="J7" s="47"/>
      <c r="K7" s="47"/>
      <c r="L7" s="47"/>
      <c r="M7" s="47"/>
      <c r="N7" s="47"/>
      <c r="O7" s="47"/>
      <c r="P7" s="47"/>
      <c r="Q7" s="93"/>
      <c r="R7" s="92"/>
      <c r="S7" s="19"/>
    </row>
    <row r="8" spans="1:19" s="23" customFormat="1" ht="20.100000000000001" customHeight="1" x14ac:dyDescent="0.25">
      <c r="A8" s="10"/>
      <c r="B8" s="14"/>
      <c r="C8" s="87"/>
      <c r="D8" s="322" t="s">
        <v>230</v>
      </c>
      <c r="E8" s="274"/>
      <c r="F8" s="274"/>
      <c r="G8" s="274"/>
      <c r="H8" s="274"/>
      <c r="I8" s="274"/>
      <c r="J8" s="274"/>
      <c r="K8" s="274"/>
      <c r="L8" s="274"/>
      <c r="M8" s="274"/>
      <c r="N8" s="274"/>
      <c r="O8" s="274"/>
      <c r="P8" s="275"/>
      <c r="Q8" s="93"/>
      <c r="R8" s="92"/>
      <c r="S8" s="19"/>
    </row>
    <row r="9" spans="1:19" s="23" customFormat="1" ht="63" x14ac:dyDescent="0.25">
      <c r="A9" s="24"/>
      <c r="B9" s="25"/>
      <c r="C9" s="26"/>
      <c r="D9" s="225" t="s">
        <v>113</v>
      </c>
      <c r="E9" s="226" t="s">
        <v>114</v>
      </c>
      <c r="F9" s="226" t="s">
        <v>129</v>
      </c>
      <c r="G9" s="226" t="s">
        <v>130</v>
      </c>
      <c r="H9" s="226" t="s">
        <v>131</v>
      </c>
      <c r="I9" s="226" t="s">
        <v>132</v>
      </c>
      <c r="J9" s="226" t="s">
        <v>133</v>
      </c>
      <c r="K9" s="226" t="s">
        <v>134</v>
      </c>
      <c r="L9" s="226" t="s">
        <v>135</v>
      </c>
      <c r="M9" s="226" t="s">
        <v>136</v>
      </c>
      <c r="N9" s="226" t="s">
        <v>137</v>
      </c>
      <c r="O9" s="420" t="s">
        <v>138</v>
      </c>
      <c r="P9" s="421"/>
      <c r="Q9" s="93"/>
      <c r="R9" s="92"/>
      <c r="S9" s="19"/>
    </row>
    <row r="10" spans="1:19" s="59" customFormat="1" ht="20.100000000000001" customHeight="1" x14ac:dyDescent="0.25">
      <c r="A10" s="10"/>
      <c r="B10" s="14"/>
      <c r="C10" s="20"/>
      <c r="D10" s="135" t="s">
        <v>139</v>
      </c>
      <c r="E10" s="98" t="s">
        <v>140</v>
      </c>
      <c r="F10" s="98" t="s">
        <v>141</v>
      </c>
      <c r="G10" s="98" t="s">
        <v>142</v>
      </c>
      <c r="H10" s="98" t="s">
        <v>143</v>
      </c>
      <c r="I10" s="98" t="s">
        <v>144</v>
      </c>
      <c r="J10" s="98" t="s">
        <v>145</v>
      </c>
      <c r="K10" s="98" t="s">
        <v>146</v>
      </c>
      <c r="L10" s="98" t="s">
        <v>147</v>
      </c>
      <c r="M10" s="98" t="s">
        <v>148</v>
      </c>
      <c r="N10" s="98" t="s">
        <v>231</v>
      </c>
      <c r="O10" s="98" t="s">
        <v>150</v>
      </c>
      <c r="P10" s="98" t="s">
        <v>151</v>
      </c>
      <c r="Q10" s="93"/>
      <c r="R10" s="92"/>
      <c r="S10" s="19"/>
    </row>
    <row r="11" spans="1:19" s="23" customFormat="1" ht="20.100000000000001" hidden="1" customHeight="1" x14ac:dyDescent="0.25">
      <c r="A11" s="10"/>
      <c r="B11" s="14"/>
      <c r="C11" s="87"/>
      <c r="D11" s="266" t="s">
        <v>232</v>
      </c>
      <c r="E11" s="276"/>
      <c r="F11" s="280"/>
      <c r="G11" s="278"/>
      <c r="H11" s="278"/>
      <c r="I11" s="278"/>
      <c r="J11" s="278"/>
      <c r="K11" s="278"/>
      <c r="L11" s="279"/>
      <c r="M11" s="268"/>
      <c r="N11" s="267"/>
      <c r="O11" s="267"/>
      <c r="P11" s="269"/>
      <c r="Q11" s="93"/>
      <c r="R11" s="92"/>
      <c r="S11" s="19"/>
    </row>
    <row r="12" spans="1:19" s="23" customFormat="1" ht="20.100000000000001" hidden="1" customHeight="1" x14ac:dyDescent="0.25">
      <c r="A12" s="10"/>
      <c r="B12" s="14"/>
      <c r="C12" s="87">
        <f>IF(ABS(R12)&gt;0%,MAX($C11:$C$11)+1,0)</f>
        <v>0</v>
      </c>
      <c r="D12" s="391" t="s">
        <v>161</v>
      </c>
      <c r="E12" s="390" t="s">
        <v>162</v>
      </c>
      <c r="F12" s="246"/>
      <c r="G12" s="294"/>
      <c r="H12" s="295"/>
      <c r="I12" s="294"/>
      <c r="J12" s="295"/>
      <c r="K12" s="295"/>
      <c r="L12" s="295"/>
      <c r="M12" s="296"/>
      <c r="N12" s="236">
        <f t="shared" ref="N12" si="0">SUM(G12:M12)</f>
        <v>0</v>
      </c>
      <c r="O12" s="236">
        <f t="shared" ref="O12" si="1">F12-N12</f>
        <v>0</v>
      </c>
      <c r="P12" s="237">
        <f t="shared" ref="P12" si="2">IFERROR(O12/F12,0)</f>
        <v>0</v>
      </c>
      <c r="Q12" s="93">
        <f t="shared" ref="Q12" si="3">IF(AND(G12="",H12="",I12="",J12="",K12="",L12="",M12=""),0,O12)</f>
        <v>0</v>
      </c>
      <c r="R12" s="92">
        <f t="shared" ref="R12" si="4">IF(AND(G12="",H12="",I12="",J12="",K12="",L12="",M12=""),0,P12)</f>
        <v>0</v>
      </c>
      <c r="S12" s="19"/>
    </row>
    <row r="13" spans="1:19" s="23" customFormat="1" ht="20.100000000000001" hidden="1" customHeight="1" x14ac:dyDescent="0.25">
      <c r="A13" s="10"/>
      <c r="B13" s="14"/>
      <c r="C13" s="87"/>
      <c r="D13" s="289" t="s">
        <v>233</v>
      </c>
      <c r="E13" s="290"/>
      <c r="F13" s="291">
        <f>SUM(F12)</f>
        <v>0</v>
      </c>
      <c r="G13" s="291">
        <f t="shared" ref="G13:M13" si="5">SUM(G12)</f>
        <v>0</v>
      </c>
      <c r="H13" s="291">
        <f t="shared" si="5"/>
        <v>0</v>
      </c>
      <c r="I13" s="291">
        <f t="shared" si="5"/>
        <v>0</v>
      </c>
      <c r="J13" s="291">
        <f t="shared" si="5"/>
        <v>0</v>
      </c>
      <c r="K13" s="291">
        <f t="shared" si="5"/>
        <v>0</v>
      </c>
      <c r="L13" s="291">
        <f t="shared" si="5"/>
        <v>0</v>
      </c>
      <c r="M13" s="291">
        <f t="shared" si="5"/>
        <v>0</v>
      </c>
      <c r="N13" s="292">
        <f>SUM(G13:M13)</f>
        <v>0</v>
      </c>
      <c r="O13" s="292">
        <f>F13-N13</f>
        <v>0</v>
      </c>
      <c r="P13" s="293">
        <f t="shared" ref="P13" si="6">IFERROR(O13/F13,0)</f>
        <v>0</v>
      </c>
      <c r="Q13" s="93"/>
      <c r="R13" s="92"/>
      <c r="S13" s="19"/>
    </row>
    <row r="14" spans="1:19" s="23" customFormat="1" ht="7.5" hidden="1" customHeight="1" x14ac:dyDescent="0.25">
      <c r="A14" s="10"/>
      <c r="B14" s="14"/>
      <c r="C14" s="87"/>
      <c r="D14" s="233"/>
      <c r="E14" s="234"/>
      <c r="F14" s="238"/>
      <c r="G14" s="238"/>
      <c r="H14" s="238"/>
      <c r="I14" s="238"/>
      <c r="J14" s="238"/>
      <c r="K14" s="238"/>
      <c r="L14" s="238"/>
      <c r="M14" s="238"/>
      <c r="N14" s="194"/>
      <c r="O14" s="194"/>
      <c r="P14" s="239"/>
      <c r="Q14" s="93"/>
      <c r="R14" s="92"/>
      <c r="S14" s="19"/>
    </row>
    <row r="15" spans="1:19" s="23" customFormat="1" ht="20.100000000000001" customHeight="1" x14ac:dyDescent="0.25">
      <c r="A15" s="10"/>
      <c r="B15" s="14"/>
      <c r="C15" s="87"/>
      <c r="D15" s="297" t="s">
        <v>234</v>
      </c>
      <c r="E15" s="298"/>
      <c r="F15" s="277"/>
      <c r="G15" s="299"/>
      <c r="H15" s="299"/>
      <c r="I15" s="299"/>
      <c r="J15" s="299"/>
      <c r="K15" s="299"/>
      <c r="L15" s="299"/>
      <c r="M15" s="299"/>
      <c r="N15" s="280"/>
      <c r="O15" s="280"/>
      <c r="P15" s="300"/>
      <c r="Q15" s="93"/>
      <c r="R15" s="92"/>
      <c r="S15" s="19"/>
    </row>
    <row r="16" spans="1:19" s="23" customFormat="1" ht="20.100000000000001" hidden="1" customHeight="1" x14ac:dyDescent="0.25">
      <c r="A16" s="10"/>
      <c r="B16" s="14"/>
      <c r="C16" s="87">
        <f>IF(ABS(R16)&gt;0%,MAX($C$11:$C15)+1,0)</f>
        <v>0</v>
      </c>
      <c r="D16" s="223" t="s">
        <v>235</v>
      </c>
      <c r="E16" s="224" t="s">
        <v>236</v>
      </c>
      <c r="F16" s="240"/>
      <c r="G16" s="294"/>
      <c r="H16" s="295"/>
      <c r="I16" s="294"/>
      <c r="J16" s="295"/>
      <c r="K16" s="295"/>
      <c r="L16" s="295"/>
      <c r="M16" s="296"/>
      <c r="N16" s="236">
        <f t="shared" ref="N16:N20" si="7">SUM(G16:M16)</f>
        <v>0</v>
      </c>
      <c r="O16" s="236">
        <f t="shared" ref="O16:O20" si="8">F16-N16</f>
        <v>0</v>
      </c>
      <c r="P16" s="237">
        <f t="shared" ref="P16:P20" si="9">IFERROR(O16/F16,0)</f>
        <v>0</v>
      </c>
      <c r="Q16" s="93">
        <f>IF(AND(G16="",H16="",I16="",J16="",K16="",L16="",M16=""),0,O16)</f>
        <v>0</v>
      </c>
      <c r="R16" s="92">
        <f>IF(AND(G16="",H16="",I16="",J16="",K16="",L16="",M16=""),0,P16)</f>
        <v>0</v>
      </c>
      <c r="S16" s="19"/>
    </row>
    <row r="17" spans="1:24" s="23" customFormat="1" ht="20.100000000000001" hidden="1" customHeight="1" x14ac:dyDescent="0.25">
      <c r="A17" s="10"/>
      <c r="B17" s="14"/>
      <c r="C17" s="87">
        <f>IF(ABS(R17)&gt;0%,MAX($C$11:$C16)+1,0)</f>
        <v>0</v>
      </c>
      <c r="D17" s="223" t="s">
        <v>235</v>
      </c>
      <c r="E17" s="224" t="s">
        <v>236</v>
      </c>
      <c r="F17" s="240"/>
      <c r="G17" s="103"/>
      <c r="H17" s="104"/>
      <c r="I17" s="103"/>
      <c r="J17" s="104"/>
      <c r="K17" s="104"/>
      <c r="L17" s="104"/>
      <c r="M17" s="105"/>
      <c r="N17" s="235">
        <f t="shared" si="7"/>
        <v>0</v>
      </c>
      <c r="O17" s="236">
        <f t="shared" si="8"/>
        <v>0</v>
      </c>
      <c r="P17" s="237">
        <f t="shared" si="9"/>
        <v>0</v>
      </c>
      <c r="Q17" s="93">
        <f t="shared" ref="Q17:Q28" si="10">IF(AND(G17="",H17="",I17="",J17="",K17="",L17="",M17=""),0,O17)</f>
        <v>0</v>
      </c>
      <c r="R17" s="92">
        <f t="shared" ref="R17:R28" si="11">IF(AND(G17="",H17="",I17="",J17="",K17="",L17="",M17=""),0,P17)</f>
        <v>0</v>
      </c>
      <c r="S17" s="19"/>
    </row>
    <row r="18" spans="1:24" s="23" customFormat="1" ht="20.100000000000001" hidden="1" customHeight="1" x14ac:dyDescent="0.25">
      <c r="A18" s="10"/>
      <c r="B18" s="14"/>
      <c r="C18" s="87">
        <f>IF(ABS(R18)&gt;0%,MAX($C$11:$C17)+1,0)</f>
        <v>0</v>
      </c>
      <c r="D18" s="223" t="s">
        <v>235</v>
      </c>
      <c r="E18" s="224" t="s">
        <v>236</v>
      </c>
      <c r="F18" s="240"/>
      <c r="G18" s="103"/>
      <c r="H18" s="104"/>
      <c r="I18" s="103"/>
      <c r="J18" s="104"/>
      <c r="K18" s="104"/>
      <c r="L18" s="104"/>
      <c r="M18" s="105"/>
      <c r="N18" s="235">
        <f t="shared" si="7"/>
        <v>0</v>
      </c>
      <c r="O18" s="236">
        <f t="shared" si="8"/>
        <v>0</v>
      </c>
      <c r="P18" s="237">
        <f t="shared" si="9"/>
        <v>0</v>
      </c>
      <c r="Q18" s="93">
        <f t="shared" si="10"/>
        <v>0</v>
      </c>
      <c r="R18" s="92">
        <f t="shared" si="11"/>
        <v>0</v>
      </c>
      <c r="S18" s="19"/>
    </row>
    <row r="19" spans="1:24" s="23" customFormat="1" ht="31.5" hidden="1" x14ac:dyDescent="0.25">
      <c r="A19" s="10"/>
      <c r="B19" s="14"/>
      <c r="C19" s="87">
        <f>IF(ABS(R19)&gt;0%,MAX($C$11:$C18)+1,0)</f>
        <v>0</v>
      </c>
      <c r="D19" s="223" t="s">
        <v>237</v>
      </c>
      <c r="E19" s="224" t="s">
        <v>238</v>
      </c>
      <c r="F19" s="240"/>
      <c r="G19" s="103"/>
      <c r="H19" s="104"/>
      <c r="I19" s="103"/>
      <c r="J19" s="104"/>
      <c r="K19" s="104"/>
      <c r="L19" s="104"/>
      <c r="M19" s="105"/>
      <c r="N19" s="235">
        <f t="shared" si="7"/>
        <v>0</v>
      </c>
      <c r="O19" s="236">
        <f t="shared" si="8"/>
        <v>0</v>
      </c>
      <c r="P19" s="237">
        <f t="shared" si="9"/>
        <v>0</v>
      </c>
      <c r="Q19" s="93">
        <f t="shared" si="10"/>
        <v>0</v>
      </c>
      <c r="R19" s="92">
        <f t="shared" si="11"/>
        <v>0</v>
      </c>
      <c r="S19" s="19"/>
    </row>
    <row r="20" spans="1:24" s="23" customFormat="1" ht="31.5" hidden="1" x14ac:dyDescent="0.25">
      <c r="A20" s="10"/>
      <c r="B20" s="14"/>
      <c r="C20" s="87">
        <f>IF(ABS(R20)&gt;0%,MAX($C$11:$C19)+1,0)</f>
        <v>0</v>
      </c>
      <c r="D20" s="223" t="s">
        <v>239</v>
      </c>
      <c r="E20" s="224" t="s">
        <v>240</v>
      </c>
      <c r="F20" s="240"/>
      <c r="G20" s="103"/>
      <c r="H20" s="104"/>
      <c r="I20" s="103"/>
      <c r="J20" s="104"/>
      <c r="K20" s="104"/>
      <c r="L20" s="104"/>
      <c r="M20" s="105"/>
      <c r="N20" s="235">
        <f t="shared" si="7"/>
        <v>0</v>
      </c>
      <c r="O20" s="236">
        <f t="shared" si="8"/>
        <v>0</v>
      </c>
      <c r="P20" s="237">
        <f t="shared" si="9"/>
        <v>0</v>
      </c>
      <c r="Q20" s="93">
        <f t="shared" si="10"/>
        <v>0</v>
      </c>
      <c r="R20" s="92">
        <f t="shared" si="11"/>
        <v>0</v>
      </c>
      <c r="S20" s="19"/>
    </row>
    <row r="21" spans="1:24" s="23" customFormat="1" ht="31.5" x14ac:dyDescent="0.25">
      <c r="A21" s="10"/>
      <c r="B21" s="14"/>
      <c r="C21" s="87">
        <f>IF(ABS(R21)&gt;0%,MAX($C$11:$C20)+1,0)</f>
        <v>0</v>
      </c>
      <c r="D21" s="223" t="s">
        <v>241</v>
      </c>
      <c r="E21" s="224" t="s">
        <v>242</v>
      </c>
      <c r="F21" s="240">
        <v>20000</v>
      </c>
      <c r="G21" s="294">
        <v>20000</v>
      </c>
      <c r="H21" s="295">
        <v>0</v>
      </c>
      <c r="I21" s="294">
        <v>0</v>
      </c>
      <c r="J21" s="295">
        <v>0</v>
      </c>
      <c r="K21" s="295"/>
      <c r="L21" s="295">
        <v>0</v>
      </c>
      <c r="M21" s="296">
        <v>0</v>
      </c>
      <c r="N21" s="236">
        <f t="shared" ref="N21:N27" si="12">SUM(G21:M21)</f>
        <v>20000</v>
      </c>
      <c r="O21" s="236">
        <f t="shared" ref="O21:O27" si="13">F21-N21</f>
        <v>0</v>
      </c>
      <c r="P21" s="237">
        <f t="shared" ref="P21:P27" si="14">IFERROR(O21/F21,0)</f>
        <v>0</v>
      </c>
      <c r="Q21" s="93">
        <f t="shared" si="10"/>
        <v>0</v>
      </c>
      <c r="R21" s="92">
        <f t="shared" si="11"/>
        <v>0</v>
      </c>
      <c r="S21" s="19"/>
    </row>
    <row r="22" spans="1:24" s="23" customFormat="1" ht="15.75" x14ac:dyDescent="0.25">
      <c r="A22" s="10"/>
      <c r="B22" s="14"/>
      <c r="C22" s="87">
        <f>IF(ABS(R22)&gt;0%,MAX($C$11:$C21)+1,0)</f>
        <v>1</v>
      </c>
      <c r="D22" s="223" t="s">
        <v>190</v>
      </c>
      <c r="E22" s="224" t="s">
        <v>243</v>
      </c>
      <c r="F22" s="240">
        <v>229900</v>
      </c>
      <c r="G22" s="294">
        <v>111751</v>
      </c>
      <c r="H22" s="295">
        <v>5467</v>
      </c>
      <c r="I22" s="294">
        <v>26</v>
      </c>
      <c r="J22" s="295">
        <f>2329+339</f>
        <v>2668</v>
      </c>
      <c r="K22" s="295"/>
      <c r="L22" s="295">
        <v>22</v>
      </c>
      <c r="M22" s="296">
        <v>0</v>
      </c>
      <c r="N22" s="236">
        <f t="shared" si="12"/>
        <v>119934</v>
      </c>
      <c r="O22" s="236">
        <f t="shared" si="13"/>
        <v>109966</v>
      </c>
      <c r="P22" s="237">
        <f t="shared" si="14"/>
        <v>0.47832100913440628</v>
      </c>
      <c r="Q22" s="93">
        <f t="shared" si="10"/>
        <v>109966</v>
      </c>
      <c r="R22" s="92">
        <f t="shared" si="11"/>
        <v>0.47832100913440628</v>
      </c>
      <c r="S22" s="19"/>
    </row>
    <row r="23" spans="1:24" s="23" customFormat="1" ht="15.75" x14ac:dyDescent="0.25">
      <c r="A23" s="10"/>
      <c r="B23" s="14"/>
      <c r="C23" s="87">
        <f>IF(ABS(R23)&gt;0%,MAX($C$11:$C22)+1,0)</f>
        <v>0</v>
      </c>
      <c r="D23" s="223" t="s">
        <v>244</v>
      </c>
      <c r="E23" s="224" t="s">
        <v>245</v>
      </c>
      <c r="F23" s="240">
        <v>208300</v>
      </c>
      <c r="G23" s="294">
        <v>0</v>
      </c>
      <c r="H23" s="295">
        <v>0</v>
      </c>
      <c r="I23" s="294">
        <v>0</v>
      </c>
      <c r="J23" s="295">
        <v>0</v>
      </c>
      <c r="K23" s="295"/>
      <c r="L23" s="295">
        <v>208300</v>
      </c>
      <c r="M23" s="296">
        <v>0</v>
      </c>
      <c r="N23" s="236">
        <f t="shared" si="12"/>
        <v>208300</v>
      </c>
      <c r="O23" s="236">
        <f t="shared" si="13"/>
        <v>0</v>
      </c>
      <c r="P23" s="237">
        <f t="shared" si="14"/>
        <v>0</v>
      </c>
      <c r="Q23" s="93">
        <f t="shared" si="10"/>
        <v>0</v>
      </c>
      <c r="R23" s="92">
        <f t="shared" si="11"/>
        <v>0</v>
      </c>
      <c r="S23" s="19"/>
    </row>
    <row r="24" spans="1:24" s="23" customFormat="1" ht="20.100000000000001" hidden="1" customHeight="1" x14ac:dyDescent="0.25">
      <c r="A24" s="10"/>
      <c r="B24" s="14"/>
      <c r="C24" s="87"/>
      <c r="D24" s="223" t="s">
        <v>235</v>
      </c>
      <c r="E24" s="224" t="s">
        <v>236</v>
      </c>
      <c r="F24" s="240"/>
      <c r="G24" s="294"/>
      <c r="H24" s="295"/>
      <c r="I24" s="294"/>
      <c r="J24" s="295"/>
      <c r="K24" s="295"/>
      <c r="L24" s="295"/>
      <c r="M24" s="296"/>
      <c r="N24" s="236">
        <f t="shared" ref="N24:N26" si="15">SUM(G24:M24)</f>
        <v>0</v>
      </c>
      <c r="O24" s="236">
        <f t="shared" ref="O24:O26" si="16">F24-N24</f>
        <v>0</v>
      </c>
      <c r="P24" s="237">
        <f t="shared" ref="P24:P26" si="17">IFERROR(O24/F24,0)</f>
        <v>0</v>
      </c>
      <c r="Q24" s="93"/>
      <c r="R24" s="92"/>
      <c r="S24" s="19"/>
    </row>
    <row r="25" spans="1:24" s="23" customFormat="1" ht="20.100000000000001" hidden="1" customHeight="1" x14ac:dyDescent="0.25">
      <c r="A25" s="10"/>
      <c r="B25" s="14"/>
      <c r="C25" s="87"/>
      <c r="D25" s="223" t="s">
        <v>235</v>
      </c>
      <c r="E25" s="224" t="s">
        <v>236</v>
      </c>
      <c r="F25" s="240"/>
      <c r="G25" s="294"/>
      <c r="H25" s="295"/>
      <c r="I25" s="294"/>
      <c r="J25" s="295"/>
      <c r="K25" s="295"/>
      <c r="L25" s="295"/>
      <c r="M25" s="296"/>
      <c r="N25" s="236">
        <f t="shared" si="15"/>
        <v>0</v>
      </c>
      <c r="O25" s="236">
        <f t="shared" si="16"/>
        <v>0</v>
      </c>
      <c r="P25" s="237">
        <f t="shared" si="17"/>
        <v>0</v>
      </c>
      <c r="Q25" s="93"/>
      <c r="R25" s="92"/>
      <c r="S25" s="19"/>
    </row>
    <row r="26" spans="1:24" s="23" customFormat="1" ht="20.100000000000001" hidden="1" customHeight="1" x14ac:dyDescent="0.25">
      <c r="A26" s="10"/>
      <c r="B26" s="14"/>
      <c r="C26" s="87"/>
      <c r="D26" s="223" t="s">
        <v>235</v>
      </c>
      <c r="E26" s="224" t="s">
        <v>236</v>
      </c>
      <c r="F26" s="240"/>
      <c r="G26" s="294"/>
      <c r="H26" s="295"/>
      <c r="I26" s="294"/>
      <c r="J26" s="295"/>
      <c r="K26" s="295"/>
      <c r="L26" s="295"/>
      <c r="M26" s="296"/>
      <c r="N26" s="236">
        <f t="shared" si="15"/>
        <v>0</v>
      </c>
      <c r="O26" s="236">
        <f t="shared" si="16"/>
        <v>0</v>
      </c>
      <c r="P26" s="237">
        <f t="shared" si="17"/>
        <v>0</v>
      </c>
      <c r="Q26" s="93"/>
      <c r="R26" s="92"/>
      <c r="S26" s="19"/>
    </row>
    <row r="27" spans="1:24" s="23" customFormat="1" ht="31.5" x14ac:dyDescent="0.25">
      <c r="A27" s="10"/>
      <c r="B27" s="14"/>
      <c r="C27" s="87">
        <f>IF(ABS(R27)&gt;0%,MAX($C$11:$C23)+1,0)</f>
        <v>0</v>
      </c>
      <c r="D27" s="223" t="s">
        <v>246</v>
      </c>
      <c r="E27" s="224" t="s">
        <v>247</v>
      </c>
      <c r="F27" s="240">
        <v>75900</v>
      </c>
      <c r="G27" s="103">
        <v>75900</v>
      </c>
      <c r="H27" s="104">
        <v>0</v>
      </c>
      <c r="I27" s="103">
        <v>0</v>
      </c>
      <c r="J27" s="104">
        <v>0</v>
      </c>
      <c r="K27" s="104"/>
      <c r="L27" s="104">
        <v>0</v>
      </c>
      <c r="M27" s="105">
        <v>0</v>
      </c>
      <c r="N27" s="235">
        <f t="shared" si="12"/>
        <v>75900</v>
      </c>
      <c r="O27" s="235">
        <f t="shared" si="13"/>
        <v>0</v>
      </c>
      <c r="P27" s="241">
        <f t="shared" si="14"/>
        <v>0</v>
      </c>
      <c r="Q27" s="93">
        <f t="shared" si="10"/>
        <v>0</v>
      </c>
      <c r="R27" s="92">
        <f t="shared" si="11"/>
        <v>0</v>
      </c>
      <c r="S27" s="19"/>
    </row>
    <row r="28" spans="1:24" s="23" customFormat="1" ht="20.100000000000001" hidden="1" customHeight="1" x14ac:dyDescent="0.25">
      <c r="A28" s="10"/>
      <c r="B28" s="14"/>
      <c r="C28" s="87">
        <f>IF(ABS(R28)&gt;0%,MAX($C$11:$C27)+1,0)</f>
        <v>0</v>
      </c>
      <c r="D28" s="223" t="s">
        <v>248</v>
      </c>
      <c r="E28" s="224" t="s">
        <v>249</v>
      </c>
      <c r="F28" s="240"/>
      <c r="G28" s="294"/>
      <c r="H28" s="295"/>
      <c r="I28" s="294"/>
      <c r="J28" s="295"/>
      <c r="K28" s="295"/>
      <c r="L28" s="295"/>
      <c r="M28" s="296"/>
      <c r="N28" s="236">
        <f t="shared" ref="N28" si="18">SUM(G28:M28)</f>
        <v>0</v>
      </c>
      <c r="O28" s="236">
        <f t="shared" ref="O28" si="19">F28-N28</f>
        <v>0</v>
      </c>
      <c r="P28" s="237">
        <f t="shared" ref="P28" si="20">IFERROR(O28/F28,0)</f>
        <v>0</v>
      </c>
      <c r="Q28" s="93">
        <f t="shared" si="10"/>
        <v>0</v>
      </c>
      <c r="R28" s="92">
        <f t="shared" si="11"/>
        <v>0</v>
      </c>
      <c r="S28" s="19"/>
    </row>
    <row r="29" spans="1:24" s="23" customFormat="1" ht="20.100000000000001" customHeight="1" x14ac:dyDescent="0.25">
      <c r="A29" s="29"/>
      <c r="B29" s="30"/>
      <c r="C29" s="87">
        <f>IF(RIGHT(D29,5)="Total",0,IF(OR(ABS(Q29)&gt;=10000,ABS(R29)&gt;=3%),MAX($C$13:C28)+1,0))</f>
        <v>0</v>
      </c>
      <c r="D29" s="281" t="s">
        <v>250</v>
      </c>
      <c r="E29" s="282"/>
      <c r="F29" s="285">
        <f t="shared" ref="F29:N29" si="21">SUM(F16:F28)</f>
        <v>534100</v>
      </c>
      <c r="G29" s="283">
        <f t="shared" si="21"/>
        <v>207651</v>
      </c>
      <c r="H29" s="283">
        <f t="shared" si="21"/>
        <v>5467</v>
      </c>
      <c r="I29" s="283">
        <f t="shared" si="21"/>
        <v>26</v>
      </c>
      <c r="J29" s="283">
        <f t="shared" si="21"/>
        <v>2668</v>
      </c>
      <c r="K29" s="283">
        <f t="shared" si="21"/>
        <v>0</v>
      </c>
      <c r="L29" s="283">
        <f t="shared" si="21"/>
        <v>208322</v>
      </c>
      <c r="M29" s="283">
        <f t="shared" si="21"/>
        <v>0</v>
      </c>
      <c r="N29" s="283">
        <f t="shared" si="21"/>
        <v>424134</v>
      </c>
      <c r="O29" s="283">
        <f t="shared" ref="O29" si="22">F29-N29</f>
        <v>109966</v>
      </c>
      <c r="P29" s="284">
        <f t="shared" ref="P29" si="23">IFERROR(O29/F29,0)</f>
        <v>0.20589028271859203</v>
      </c>
      <c r="Q29" s="93"/>
      <c r="R29" s="92"/>
      <c r="S29" s="19"/>
    </row>
    <row r="30" spans="1:24" s="23" customFormat="1" ht="20.100000000000001" customHeight="1" x14ac:dyDescent="0.25">
      <c r="A30" s="29"/>
      <c r="B30" s="30"/>
      <c r="C30" s="87"/>
      <c r="D30" s="322" t="s">
        <v>251</v>
      </c>
      <c r="E30" s="286"/>
      <c r="F30" s="287">
        <f t="shared" ref="F30:O30" si="24">SUM(F13,F29)</f>
        <v>534100</v>
      </c>
      <c r="G30" s="287">
        <f t="shared" si="24"/>
        <v>207651</v>
      </c>
      <c r="H30" s="287">
        <f t="shared" si="24"/>
        <v>5467</v>
      </c>
      <c r="I30" s="287">
        <f t="shared" si="24"/>
        <v>26</v>
      </c>
      <c r="J30" s="287">
        <f t="shared" si="24"/>
        <v>2668</v>
      </c>
      <c r="K30" s="287">
        <f t="shared" si="24"/>
        <v>0</v>
      </c>
      <c r="L30" s="287">
        <f t="shared" si="24"/>
        <v>208322</v>
      </c>
      <c r="M30" s="287">
        <f t="shared" si="24"/>
        <v>0</v>
      </c>
      <c r="N30" s="287">
        <f t="shared" si="24"/>
        <v>424134</v>
      </c>
      <c r="O30" s="287">
        <f t="shared" si="24"/>
        <v>109966</v>
      </c>
      <c r="P30" s="288">
        <f t="shared" ref="P30" si="25">IFERROR(O30/F30,0)</f>
        <v>0.20589028271859203</v>
      </c>
      <c r="Q30" s="93"/>
      <c r="R30" s="92"/>
      <c r="S30" s="19"/>
    </row>
    <row r="31" spans="1:24" s="32" customFormat="1" ht="15" customHeight="1" x14ac:dyDescent="0.2">
      <c r="B31" s="33"/>
      <c r="C31" s="323"/>
      <c r="D31" s="334"/>
      <c r="E31" s="334"/>
      <c r="F31" s="335"/>
      <c r="G31" s="335"/>
      <c r="H31" s="335"/>
      <c r="I31" s="335"/>
      <c r="J31" s="335"/>
      <c r="K31" s="335"/>
      <c r="L31" s="335"/>
      <c r="M31" s="335"/>
      <c r="N31" s="335"/>
      <c r="O31" s="335"/>
      <c r="P31" s="335"/>
      <c r="Q31" s="348"/>
      <c r="R31" s="95"/>
      <c r="S31" s="38"/>
    </row>
    <row r="32" spans="1:24" s="32" customFormat="1" ht="34.5" customHeight="1" x14ac:dyDescent="0.2">
      <c r="B32" s="33"/>
      <c r="C32" s="323"/>
      <c r="D32" s="418" t="s">
        <v>252</v>
      </c>
      <c r="E32" s="418"/>
      <c r="F32" s="418"/>
      <c r="G32" s="418"/>
      <c r="H32" s="418"/>
      <c r="I32" s="418"/>
      <c r="J32" s="418"/>
      <c r="K32" s="418"/>
      <c r="L32" s="418"/>
      <c r="M32" s="418"/>
      <c r="N32" s="418"/>
      <c r="O32" s="418"/>
      <c r="P32" s="418"/>
      <c r="Q32" s="348"/>
      <c r="R32" s="95"/>
      <c r="S32" s="38"/>
      <c r="T32" s="46"/>
      <c r="U32" s="46"/>
      <c r="V32" s="46"/>
      <c r="W32" s="46"/>
      <c r="X32" s="46"/>
    </row>
    <row r="33" spans="1:24" s="32" customFormat="1" ht="45.75" customHeight="1" x14ac:dyDescent="0.2">
      <c r="B33" s="33"/>
      <c r="C33" s="323"/>
      <c r="D33" s="419" t="s">
        <v>253</v>
      </c>
      <c r="E33" s="419"/>
      <c r="F33" s="419"/>
      <c r="G33" s="419"/>
      <c r="H33" s="419"/>
      <c r="I33" s="419"/>
      <c r="J33" s="419"/>
      <c r="K33" s="419"/>
      <c r="L33" s="419"/>
      <c r="M33" s="419"/>
      <c r="N33" s="419"/>
      <c r="O33" s="419"/>
      <c r="P33" s="419"/>
      <c r="Q33" s="348"/>
      <c r="R33" s="95"/>
      <c r="S33" s="38"/>
    </row>
    <row r="34" spans="1:24" s="23" customFormat="1" ht="33.75" customHeight="1" x14ac:dyDescent="0.25">
      <c r="A34" s="24"/>
      <c r="B34" s="25"/>
      <c r="C34" s="26"/>
      <c r="D34" s="428" t="s">
        <v>113</v>
      </c>
      <c r="E34" s="432" t="s">
        <v>254</v>
      </c>
      <c r="F34" s="433"/>
      <c r="G34" s="433"/>
      <c r="H34" s="433"/>
      <c r="I34" s="433"/>
      <c r="J34" s="433"/>
      <c r="K34" s="433"/>
      <c r="L34" s="433"/>
      <c r="M34" s="433"/>
      <c r="N34" s="434"/>
      <c r="O34" s="429" t="s">
        <v>138</v>
      </c>
      <c r="P34" s="430"/>
      <c r="Q34" s="93"/>
      <c r="R34" s="92"/>
      <c r="S34" s="19"/>
    </row>
    <row r="35" spans="1:24" s="23" customFormat="1" ht="19.5" customHeight="1" x14ac:dyDescent="0.25">
      <c r="A35" s="10"/>
      <c r="B35" s="14"/>
      <c r="C35" s="20"/>
      <c r="D35" s="428"/>
      <c r="E35" s="435"/>
      <c r="F35" s="436"/>
      <c r="G35" s="436"/>
      <c r="H35" s="436"/>
      <c r="I35" s="436"/>
      <c r="J35" s="436"/>
      <c r="K35" s="436"/>
      <c r="L35" s="436"/>
      <c r="M35" s="436"/>
      <c r="N35" s="437"/>
      <c r="O35" s="324" t="s">
        <v>255</v>
      </c>
      <c r="P35" s="324" t="s">
        <v>256</v>
      </c>
      <c r="Q35" s="93"/>
      <c r="R35" s="92"/>
      <c r="S35" s="19"/>
      <c r="T35" s="1"/>
      <c r="U35" s="1"/>
      <c r="V35" s="1"/>
      <c r="W35" s="1"/>
      <c r="X35" s="1"/>
    </row>
    <row r="36" spans="1:24" s="59" customFormat="1" ht="20.100000000000001" customHeight="1" x14ac:dyDescent="0.25">
      <c r="A36" s="10"/>
      <c r="B36" s="14"/>
      <c r="C36" s="20"/>
      <c r="D36" s="325" t="s">
        <v>139</v>
      </c>
      <c r="E36" s="429" t="s">
        <v>140</v>
      </c>
      <c r="F36" s="431"/>
      <c r="G36" s="431"/>
      <c r="H36" s="431"/>
      <c r="I36" s="431"/>
      <c r="J36" s="431"/>
      <c r="K36" s="431"/>
      <c r="L36" s="431"/>
      <c r="M36" s="431"/>
      <c r="N36" s="430"/>
      <c r="O36" s="324" t="s">
        <v>141</v>
      </c>
      <c r="P36" s="324" t="s">
        <v>142</v>
      </c>
      <c r="Q36" s="93"/>
      <c r="R36" s="92"/>
      <c r="S36" s="19"/>
      <c r="T36" s="1"/>
      <c r="U36" s="1"/>
      <c r="V36" s="1"/>
      <c r="W36" s="1"/>
      <c r="X36" s="1"/>
    </row>
    <row r="37" spans="1:24" s="23" customFormat="1" ht="7.5" customHeight="1" x14ac:dyDescent="0.25">
      <c r="A37" s="29"/>
      <c r="B37" s="30"/>
      <c r="C37" s="31"/>
      <c r="D37" s="326"/>
      <c r="E37" s="327"/>
      <c r="F37" s="328"/>
      <c r="G37" s="328"/>
      <c r="H37" s="328"/>
      <c r="I37" s="328"/>
      <c r="J37" s="328"/>
      <c r="K37" s="328"/>
      <c r="L37" s="328"/>
      <c r="M37" s="328"/>
      <c r="N37" s="328"/>
      <c r="O37" s="328"/>
      <c r="P37" s="329"/>
      <c r="Q37" s="93"/>
      <c r="R37" s="92"/>
      <c r="S37" s="19"/>
      <c r="T37" s="330"/>
      <c r="U37" s="330"/>
      <c r="V37" s="330"/>
      <c r="W37" s="330"/>
      <c r="X37" s="330"/>
    </row>
    <row r="38" spans="1:24" s="32" customFormat="1" ht="21" customHeight="1" x14ac:dyDescent="0.2">
      <c r="B38" s="33"/>
      <c r="C38" s="111">
        <v>1</v>
      </c>
      <c r="D38" s="331" t="str">
        <f>IFERROR(VLOOKUP($C38,$C$9:$P$28,2,FALSE),"[Program / Project / Initiative Name]")</f>
        <v>COVID-19 Vaccine Program</v>
      </c>
      <c r="E38" s="422" t="str">
        <f>IFERROR(VLOOKUP($C38,$C$9:$P$28,3,FALSE),"[Funding Source]")</f>
        <v>COVID-19 Vaccine Program (100%)</v>
      </c>
      <c r="F38" s="423"/>
      <c r="G38" s="423"/>
      <c r="H38" s="423"/>
      <c r="I38" s="423"/>
      <c r="J38" s="423"/>
      <c r="K38" s="423"/>
      <c r="L38" s="423"/>
      <c r="M38" s="423"/>
      <c r="N38" s="424"/>
      <c r="O38" s="332">
        <f>IFERROR(VLOOKUP($C38,$C$9:$P$28,13,FALSE),"[$]")</f>
        <v>109966</v>
      </c>
      <c r="P38" s="333">
        <f>IFERROR(VLOOKUP($C38,$C$9:$P$28,14,FALSE),"[%]")</f>
        <v>0.47832100913440628</v>
      </c>
      <c r="Q38" s="348"/>
      <c r="R38" s="95"/>
      <c r="S38" s="38"/>
    </row>
    <row r="39" spans="1:24" s="32" customFormat="1" ht="42.75" customHeight="1" x14ac:dyDescent="0.2">
      <c r="B39" s="33"/>
      <c r="C39" s="323"/>
      <c r="D39" s="425" t="s">
        <v>257</v>
      </c>
      <c r="E39" s="426"/>
      <c r="F39" s="426"/>
      <c r="G39" s="426"/>
      <c r="H39" s="426"/>
      <c r="I39" s="426"/>
      <c r="J39" s="426"/>
      <c r="K39" s="426"/>
      <c r="L39" s="426"/>
      <c r="M39" s="426"/>
      <c r="N39" s="426"/>
      <c r="O39" s="426"/>
      <c r="P39" s="427"/>
      <c r="Q39" s="349"/>
      <c r="R39" s="95"/>
      <c r="S39" s="38"/>
    </row>
    <row r="40" spans="1:24" s="23" customFormat="1" ht="7.5" customHeight="1" x14ac:dyDescent="0.25">
      <c r="A40" s="29"/>
      <c r="B40" s="30"/>
      <c r="C40" s="31"/>
      <c r="D40" s="326"/>
      <c r="E40" s="327"/>
      <c r="F40" s="328"/>
      <c r="G40" s="328"/>
      <c r="H40" s="328"/>
      <c r="I40" s="328"/>
      <c r="J40" s="328"/>
      <c r="K40" s="328"/>
      <c r="L40" s="328"/>
      <c r="M40" s="328"/>
      <c r="N40" s="328"/>
      <c r="O40" s="328"/>
      <c r="P40" s="329"/>
      <c r="Q40" s="93"/>
      <c r="R40" s="92"/>
      <c r="S40" s="19"/>
      <c r="T40" s="330"/>
      <c r="U40" s="330"/>
      <c r="V40" s="330"/>
      <c r="W40" s="330"/>
      <c r="X40" s="330"/>
    </row>
    <row r="41" spans="1:24" s="32" customFormat="1" ht="21" customHeight="1" x14ac:dyDescent="0.2">
      <c r="B41" s="33"/>
      <c r="C41" s="111">
        <v>2</v>
      </c>
      <c r="D41" s="331" t="str">
        <f>IFERROR(VLOOKUP($C41,$C$9:$P$28,2,FALSE),"[Program / Project / Initiative Name]")</f>
        <v>[Program / Project / Initiative Name]</v>
      </c>
      <c r="E41" s="422" t="str">
        <f>IFERROR(VLOOKUP($C41,$C$9:$P$28,3,FALSE),"[Funding Source]")</f>
        <v>[Funding Source]</v>
      </c>
      <c r="F41" s="423"/>
      <c r="G41" s="423"/>
      <c r="H41" s="423"/>
      <c r="I41" s="423"/>
      <c r="J41" s="423"/>
      <c r="K41" s="423"/>
      <c r="L41" s="423"/>
      <c r="M41" s="423"/>
      <c r="N41" s="424"/>
      <c r="O41" s="332" t="str">
        <f>IFERROR(VLOOKUP($C41,$C$9:$P$28,13,FALSE),"[$]")</f>
        <v>[$]</v>
      </c>
      <c r="P41" s="333" t="str">
        <f>IFERROR(VLOOKUP($C41,$C$9:$P$28,14,FALSE),"[%]")</f>
        <v>[%]</v>
      </c>
      <c r="Q41" s="348"/>
      <c r="R41" s="95"/>
      <c r="S41" s="38"/>
    </row>
    <row r="42" spans="1:24" s="32" customFormat="1" ht="42.75" customHeight="1" x14ac:dyDescent="0.2">
      <c r="B42" s="33"/>
      <c r="C42" s="323"/>
      <c r="D42" s="425" t="s">
        <v>258</v>
      </c>
      <c r="E42" s="426"/>
      <c r="F42" s="426"/>
      <c r="G42" s="426"/>
      <c r="H42" s="426"/>
      <c r="I42" s="426"/>
      <c r="J42" s="426"/>
      <c r="K42" s="426"/>
      <c r="L42" s="426"/>
      <c r="M42" s="426"/>
      <c r="N42" s="426"/>
      <c r="O42" s="426"/>
      <c r="P42" s="427"/>
      <c r="Q42" s="349"/>
      <c r="R42" s="95"/>
      <c r="S42" s="38"/>
    </row>
    <row r="43" spans="1:24" s="23" customFormat="1" ht="7.5" customHeight="1" x14ac:dyDescent="0.25">
      <c r="A43" s="29"/>
      <c r="B43" s="30"/>
      <c r="C43" s="31"/>
      <c r="D43" s="326"/>
      <c r="E43" s="327"/>
      <c r="F43" s="328"/>
      <c r="G43" s="328"/>
      <c r="H43" s="328"/>
      <c r="I43" s="328"/>
      <c r="J43" s="328"/>
      <c r="K43" s="328"/>
      <c r="L43" s="328"/>
      <c r="M43" s="328"/>
      <c r="N43" s="328"/>
      <c r="O43" s="328"/>
      <c r="P43" s="329"/>
      <c r="Q43" s="93"/>
      <c r="R43" s="92"/>
      <c r="S43" s="19"/>
      <c r="T43" s="330"/>
      <c r="U43" s="330"/>
      <c r="V43" s="330"/>
      <c r="W43" s="330"/>
      <c r="X43" s="330"/>
    </row>
    <row r="44" spans="1:24" s="32" customFormat="1" ht="21" customHeight="1" x14ac:dyDescent="0.2">
      <c r="B44" s="33"/>
      <c r="C44" s="111">
        <v>3</v>
      </c>
      <c r="D44" s="331" t="str">
        <f>IFERROR(VLOOKUP($C44,$C$9:$P$28,2,FALSE),"[Program / Project / Initiative Name]")</f>
        <v>[Program / Project / Initiative Name]</v>
      </c>
      <c r="E44" s="422" t="str">
        <f>IFERROR(VLOOKUP($C44,$C$9:$P$28,3,FALSE),"[Funding Source]")</f>
        <v>[Funding Source]</v>
      </c>
      <c r="F44" s="423"/>
      <c r="G44" s="423"/>
      <c r="H44" s="423"/>
      <c r="I44" s="423"/>
      <c r="J44" s="423"/>
      <c r="K44" s="423"/>
      <c r="L44" s="423"/>
      <c r="M44" s="423"/>
      <c r="N44" s="424"/>
      <c r="O44" s="332" t="str">
        <f>IFERROR(VLOOKUP($C44,$C$9:$P$28,13,FALSE),"[$]")</f>
        <v>[$]</v>
      </c>
      <c r="P44" s="333" t="str">
        <f>IFERROR(VLOOKUP($C44,$C$9:$P$28,14,FALSE),"[%]")</f>
        <v>[%]</v>
      </c>
      <c r="Q44" s="348"/>
      <c r="R44" s="95"/>
      <c r="S44" s="38"/>
    </row>
    <row r="45" spans="1:24" s="32" customFormat="1" ht="42.75" customHeight="1" x14ac:dyDescent="0.2">
      <c r="B45" s="33"/>
      <c r="C45" s="323"/>
      <c r="D45" s="425" t="s">
        <v>258</v>
      </c>
      <c r="E45" s="426"/>
      <c r="F45" s="426"/>
      <c r="G45" s="426"/>
      <c r="H45" s="426"/>
      <c r="I45" s="426"/>
      <c r="J45" s="426"/>
      <c r="K45" s="426"/>
      <c r="L45" s="426"/>
      <c r="M45" s="426"/>
      <c r="N45" s="426"/>
      <c r="O45" s="426"/>
      <c r="P45" s="427"/>
      <c r="Q45" s="349"/>
      <c r="R45" s="95"/>
      <c r="S45" s="38"/>
    </row>
    <row r="46" spans="1:24" s="23" customFormat="1" ht="7.5" customHeight="1" x14ac:dyDescent="0.25">
      <c r="A46" s="29"/>
      <c r="B46" s="30"/>
      <c r="C46" s="31"/>
      <c r="D46" s="326"/>
      <c r="E46" s="327"/>
      <c r="F46" s="328"/>
      <c r="G46" s="328"/>
      <c r="H46" s="328"/>
      <c r="I46" s="328"/>
      <c r="J46" s="328"/>
      <c r="K46" s="328"/>
      <c r="L46" s="328"/>
      <c r="M46" s="328"/>
      <c r="N46" s="328"/>
      <c r="O46" s="328"/>
      <c r="P46" s="329"/>
      <c r="Q46" s="93"/>
      <c r="R46" s="92"/>
      <c r="S46" s="19"/>
      <c r="T46" s="330"/>
      <c r="U46" s="330"/>
      <c r="V46" s="330"/>
      <c r="W46" s="330"/>
      <c r="X46" s="330"/>
    </row>
    <row r="47" spans="1:24" s="32" customFormat="1" ht="21" customHeight="1" x14ac:dyDescent="0.2">
      <c r="B47" s="33"/>
      <c r="C47" s="111">
        <v>4</v>
      </c>
      <c r="D47" s="331" t="str">
        <f>IFERROR(VLOOKUP($C47,$C$9:$P$28,2,FALSE),"[Program / Project / Initiative Name]")</f>
        <v>[Program / Project / Initiative Name]</v>
      </c>
      <c r="E47" s="422" t="str">
        <f>IFERROR(VLOOKUP($C47,$C$9:$P$28,3,FALSE),"[Funding Source]")</f>
        <v>[Funding Source]</v>
      </c>
      <c r="F47" s="423"/>
      <c r="G47" s="423"/>
      <c r="H47" s="423"/>
      <c r="I47" s="423"/>
      <c r="J47" s="423"/>
      <c r="K47" s="423"/>
      <c r="L47" s="423"/>
      <c r="M47" s="423"/>
      <c r="N47" s="424"/>
      <c r="O47" s="332" t="str">
        <f>IFERROR(VLOOKUP($C47,$C$9:$P$28,13,FALSE),"[$]")</f>
        <v>[$]</v>
      </c>
      <c r="P47" s="333" t="str">
        <f>IFERROR(VLOOKUP($C47,$C$9:$P$28,14,FALSE),"[%]")</f>
        <v>[%]</v>
      </c>
      <c r="Q47" s="348"/>
      <c r="R47" s="95"/>
      <c r="S47" s="38"/>
    </row>
    <row r="48" spans="1:24" s="32" customFormat="1" ht="42.75" customHeight="1" x14ac:dyDescent="0.2">
      <c r="B48" s="33"/>
      <c r="C48" s="323"/>
      <c r="D48" s="425" t="s">
        <v>258</v>
      </c>
      <c r="E48" s="426"/>
      <c r="F48" s="426"/>
      <c r="G48" s="426"/>
      <c r="H48" s="426"/>
      <c r="I48" s="426"/>
      <c r="J48" s="426"/>
      <c r="K48" s="426"/>
      <c r="L48" s="426"/>
      <c r="M48" s="426"/>
      <c r="N48" s="426"/>
      <c r="O48" s="426"/>
      <c r="P48" s="427"/>
      <c r="Q48" s="349"/>
      <c r="R48" s="95"/>
      <c r="S48" s="38"/>
    </row>
    <row r="49" spans="1:24" s="23" customFormat="1" ht="7.5" customHeight="1" x14ac:dyDescent="0.25">
      <c r="A49" s="29"/>
      <c r="B49" s="30"/>
      <c r="C49" s="31"/>
      <c r="D49" s="326"/>
      <c r="E49" s="327"/>
      <c r="F49" s="328"/>
      <c r="G49" s="328"/>
      <c r="H49" s="328"/>
      <c r="I49" s="328"/>
      <c r="J49" s="328"/>
      <c r="K49" s="328"/>
      <c r="L49" s="328"/>
      <c r="M49" s="328"/>
      <c r="N49" s="328"/>
      <c r="O49" s="328"/>
      <c r="P49" s="329"/>
      <c r="Q49" s="93"/>
      <c r="R49" s="92"/>
      <c r="S49" s="19"/>
      <c r="T49" s="330"/>
      <c r="U49" s="330"/>
      <c r="V49" s="330"/>
      <c r="W49" s="330"/>
      <c r="X49" s="330"/>
    </row>
    <row r="50" spans="1:24" s="32" customFormat="1" ht="21" customHeight="1" x14ac:dyDescent="0.2">
      <c r="B50" s="33"/>
      <c r="C50" s="111">
        <v>5</v>
      </c>
      <c r="D50" s="331" t="str">
        <f>IFERROR(VLOOKUP($C50,$C$9:$P$28,2,FALSE),"[Program / Project / Initiative Name]")</f>
        <v>[Program / Project / Initiative Name]</v>
      </c>
      <c r="E50" s="422" t="str">
        <f>IFERROR(VLOOKUP($C50,$C$9:$P$28,3,FALSE),"[Funding Source]")</f>
        <v>[Funding Source]</v>
      </c>
      <c r="F50" s="423"/>
      <c r="G50" s="423"/>
      <c r="H50" s="423"/>
      <c r="I50" s="423"/>
      <c r="J50" s="423"/>
      <c r="K50" s="423"/>
      <c r="L50" s="423"/>
      <c r="M50" s="423"/>
      <c r="N50" s="424"/>
      <c r="O50" s="332" t="str">
        <f>IFERROR(VLOOKUP($C50,$C$9:$P$28,13,FALSE),"[$]")</f>
        <v>[$]</v>
      </c>
      <c r="P50" s="333" t="str">
        <f>IFERROR(VLOOKUP($C50,$C$9:$P$28,14,FALSE),"[%]")</f>
        <v>[%]</v>
      </c>
      <c r="Q50" s="348"/>
      <c r="R50" s="95"/>
      <c r="S50" s="38"/>
    </row>
    <row r="51" spans="1:24" s="32" customFormat="1" ht="42.75" customHeight="1" x14ac:dyDescent="0.2">
      <c r="B51" s="33"/>
      <c r="C51" s="323"/>
      <c r="D51" s="425" t="s">
        <v>258</v>
      </c>
      <c r="E51" s="426"/>
      <c r="F51" s="426"/>
      <c r="G51" s="426"/>
      <c r="H51" s="426"/>
      <c r="I51" s="426"/>
      <c r="J51" s="426"/>
      <c r="K51" s="426"/>
      <c r="L51" s="426"/>
      <c r="M51" s="426"/>
      <c r="N51" s="426"/>
      <c r="O51" s="426"/>
      <c r="P51" s="427"/>
      <c r="Q51" s="349"/>
      <c r="R51" s="95"/>
      <c r="S51" s="38"/>
    </row>
    <row r="52" spans="1:24" s="23" customFormat="1" ht="7.5" customHeight="1" x14ac:dyDescent="0.25">
      <c r="A52" s="29"/>
      <c r="B52" s="30"/>
      <c r="C52" s="31"/>
      <c r="D52" s="326"/>
      <c r="E52" s="327"/>
      <c r="F52" s="328"/>
      <c r="G52" s="328"/>
      <c r="H52" s="328"/>
      <c r="I52" s="328"/>
      <c r="J52" s="328"/>
      <c r="K52" s="328"/>
      <c r="L52" s="328"/>
      <c r="M52" s="328"/>
      <c r="N52" s="328"/>
      <c r="O52" s="328"/>
      <c r="P52" s="329"/>
      <c r="Q52" s="93"/>
      <c r="R52" s="92"/>
      <c r="S52" s="19"/>
      <c r="T52" s="330"/>
      <c r="U52" s="330"/>
      <c r="V52" s="330"/>
      <c r="W52" s="330"/>
      <c r="X52" s="330"/>
    </row>
    <row r="53" spans="1:24" s="32" customFormat="1" ht="21" customHeight="1" x14ac:dyDescent="0.2">
      <c r="B53" s="33"/>
      <c r="C53" s="111">
        <v>6</v>
      </c>
      <c r="D53" s="331" t="str">
        <f>IFERROR(VLOOKUP($C53,$C$9:$P$28,2,FALSE),"[Program / Project / Initiative Name]")</f>
        <v>[Program / Project / Initiative Name]</v>
      </c>
      <c r="E53" s="422" t="str">
        <f>IFERROR(VLOOKUP($C53,$C$9:$P$28,3,FALSE),"[Funding Source]")</f>
        <v>[Funding Source]</v>
      </c>
      <c r="F53" s="423"/>
      <c r="G53" s="423"/>
      <c r="H53" s="423"/>
      <c r="I53" s="423"/>
      <c r="J53" s="423"/>
      <c r="K53" s="423"/>
      <c r="L53" s="423"/>
      <c r="M53" s="423"/>
      <c r="N53" s="424"/>
      <c r="O53" s="332" t="str">
        <f>IFERROR(VLOOKUP($C53,$C$9:$P$28,13,FALSE),"[$]")</f>
        <v>[$]</v>
      </c>
      <c r="P53" s="333" t="str">
        <f>IFERROR(VLOOKUP($C53,$C$9:$P$28,14,FALSE),"[%]")</f>
        <v>[%]</v>
      </c>
      <c r="Q53" s="348"/>
      <c r="R53" s="95"/>
      <c r="S53" s="38"/>
    </row>
    <row r="54" spans="1:24" s="32" customFormat="1" ht="42.75" customHeight="1" x14ac:dyDescent="0.2">
      <c r="B54" s="33"/>
      <c r="C54" s="323"/>
      <c r="D54" s="425" t="s">
        <v>258</v>
      </c>
      <c r="E54" s="426"/>
      <c r="F54" s="426"/>
      <c r="G54" s="426"/>
      <c r="H54" s="426"/>
      <c r="I54" s="426"/>
      <c r="J54" s="426"/>
      <c r="K54" s="426"/>
      <c r="L54" s="426"/>
      <c r="M54" s="426"/>
      <c r="N54" s="426"/>
      <c r="O54" s="426"/>
      <c r="P54" s="427"/>
      <c r="Q54" s="349"/>
      <c r="R54" s="95"/>
      <c r="S54" s="38"/>
    </row>
    <row r="55" spans="1:24" s="23" customFormat="1" ht="7.5" customHeight="1" x14ac:dyDescent="0.25">
      <c r="A55" s="29"/>
      <c r="B55" s="30"/>
      <c r="C55" s="31"/>
      <c r="D55" s="326"/>
      <c r="E55" s="327"/>
      <c r="F55" s="328"/>
      <c r="G55" s="328"/>
      <c r="H55" s="328"/>
      <c r="I55" s="328"/>
      <c r="J55" s="328"/>
      <c r="K55" s="328"/>
      <c r="L55" s="328"/>
      <c r="M55" s="328"/>
      <c r="N55" s="328"/>
      <c r="O55" s="328"/>
      <c r="P55" s="329"/>
      <c r="Q55" s="93"/>
      <c r="R55" s="92"/>
      <c r="S55" s="19"/>
      <c r="T55" s="330"/>
      <c r="U55" s="330"/>
      <c r="V55" s="330"/>
      <c r="W55" s="330"/>
      <c r="X55" s="330"/>
    </row>
    <row r="56" spans="1:24" s="32" customFormat="1" ht="21" customHeight="1" x14ac:dyDescent="0.2">
      <c r="B56" s="33"/>
      <c r="C56" s="111">
        <v>7</v>
      </c>
      <c r="D56" s="331" t="str">
        <f>IFERROR(VLOOKUP($C56,$C$9:$P$28,2,FALSE),"[Program / Project / Initiative Name]")</f>
        <v>[Program / Project / Initiative Name]</v>
      </c>
      <c r="E56" s="422" t="str">
        <f>IFERROR(VLOOKUP($C56,$C$9:$P$28,3,FALSE),"[Funding Source]")</f>
        <v>[Funding Source]</v>
      </c>
      <c r="F56" s="423"/>
      <c r="G56" s="423"/>
      <c r="H56" s="423"/>
      <c r="I56" s="423"/>
      <c r="J56" s="423"/>
      <c r="K56" s="423"/>
      <c r="L56" s="423"/>
      <c r="M56" s="423"/>
      <c r="N56" s="424"/>
      <c r="O56" s="332" t="str">
        <f>IFERROR(VLOOKUP($C56,$C$9:$P$28,13,FALSE),"[$]")</f>
        <v>[$]</v>
      </c>
      <c r="P56" s="333" t="str">
        <f>IFERROR(VLOOKUP($C56,$C$9:$P$28,14,FALSE),"[%]")</f>
        <v>[%]</v>
      </c>
      <c r="Q56" s="348"/>
      <c r="R56" s="95"/>
      <c r="S56" s="38"/>
    </row>
    <row r="57" spans="1:24" s="32" customFormat="1" ht="42.75" customHeight="1" x14ac:dyDescent="0.2">
      <c r="B57" s="33"/>
      <c r="C57" s="323"/>
      <c r="D57" s="425" t="s">
        <v>258</v>
      </c>
      <c r="E57" s="426"/>
      <c r="F57" s="426"/>
      <c r="G57" s="426"/>
      <c r="H57" s="426"/>
      <c r="I57" s="426"/>
      <c r="J57" s="426"/>
      <c r="K57" s="426"/>
      <c r="L57" s="426"/>
      <c r="M57" s="426"/>
      <c r="N57" s="426"/>
      <c r="O57" s="426"/>
      <c r="P57" s="427"/>
      <c r="Q57" s="349"/>
      <c r="R57" s="95"/>
      <c r="S57" s="38"/>
    </row>
    <row r="58" spans="1:24" s="23" customFormat="1" ht="7.5" customHeight="1" x14ac:dyDescent="0.25">
      <c r="A58" s="29"/>
      <c r="B58" s="30"/>
      <c r="C58" s="31"/>
      <c r="D58" s="326"/>
      <c r="E58" s="327"/>
      <c r="F58" s="328"/>
      <c r="G58" s="328"/>
      <c r="H58" s="328"/>
      <c r="I58" s="328"/>
      <c r="J58" s="328"/>
      <c r="K58" s="328"/>
      <c r="L58" s="328"/>
      <c r="M58" s="328"/>
      <c r="N58" s="328"/>
      <c r="O58" s="328"/>
      <c r="P58" s="329"/>
      <c r="Q58" s="93"/>
      <c r="R58" s="92"/>
      <c r="S58" s="19"/>
      <c r="T58" s="330"/>
      <c r="U58" s="330"/>
      <c r="V58" s="330"/>
      <c r="W58" s="330"/>
      <c r="X58" s="330"/>
    </row>
    <row r="59" spans="1:24" s="32" customFormat="1" ht="21" customHeight="1" x14ac:dyDescent="0.2">
      <c r="B59" s="33"/>
      <c r="C59" s="111">
        <v>8</v>
      </c>
      <c r="D59" s="331" t="str">
        <f>IFERROR(VLOOKUP($C59,$C$9:$P$28,2,FALSE),"[Program / Project / Initiative Name]")</f>
        <v>[Program / Project / Initiative Name]</v>
      </c>
      <c r="E59" s="422" t="str">
        <f>IFERROR(VLOOKUP($C59,$C$9:$P$28,3,FALSE),"[Funding Source]")</f>
        <v>[Funding Source]</v>
      </c>
      <c r="F59" s="423"/>
      <c r="G59" s="423"/>
      <c r="H59" s="423"/>
      <c r="I59" s="423"/>
      <c r="J59" s="423"/>
      <c r="K59" s="423"/>
      <c r="L59" s="423"/>
      <c r="M59" s="423"/>
      <c r="N59" s="424"/>
      <c r="O59" s="332" t="str">
        <f>IFERROR(VLOOKUP($C59,$C$9:$P$28,13,FALSE),"[$]")</f>
        <v>[$]</v>
      </c>
      <c r="P59" s="333" t="str">
        <f>IFERROR(VLOOKUP($C59,$C$9:$P$28,14,FALSE),"[%]")</f>
        <v>[%]</v>
      </c>
      <c r="Q59" s="348"/>
      <c r="R59" s="95"/>
      <c r="S59" s="38"/>
    </row>
    <row r="60" spans="1:24" s="32" customFormat="1" ht="42.75" customHeight="1" x14ac:dyDescent="0.2">
      <c r="B60" s="33"/>
      <c r="C60" s="323"/>
      <c r="D60" s="425" t="s">
        <v>258</v>
      </c>
      <c r="E60" s="426"/>
      <c r="F60" s="426"/>
      <c r="G60" s="426"/>
      <c r="H60" s="426"/>
      <c r="I60" s="426"/>
      <c r="J60" s="426"/>
      <c r="K60" s="426"/>
      <c r="L60" s="426"/>
      <c r="M60" s="426"/>
      <c r="N60" s="426"/>
      <c r="O60" s="426"/>
      <c r="P60" s="427"/>
      <c r="Q60" s="349"/>
      <c r="R60" s="95"/>
      <c r="S60" s="38"/>
    </row>
    <row r="61" spans="1:24" s="23" customFormat="1" ht="7.5" customHeight="1" x14ac:dyDescent="0.25">
      <c r="A61" s="29"/>
      <c r="B61" s="30"/>
      <c r="C61" s="31"/>
      <c r="D61" s="326"/>
      <c r="E61" s="327"/>
      <c r="F61" s="328"/>
      <c r="G61" s="328"/>
      <c r="H61" s="328"/>
      <c r="I61" s="328"/>
      <c r="J61" s="328"/>
      <c r="K61" s="328"/>
      <c r="L61" s="328"/>
      <c r="M61" s="328"/>
      <c r="N61" s="328"/>
      <c r="O61" s="328"/>
      <c r="P61" s="329"/>
      <c r="Q61" s="93"/>
      <c r="R61" s="92"/>
      <c r="S61" s="19"/>
      <c r="T61" s="330"/>
      <c r="U61" s="330"/>
      <c r="V61" s="330"/>
      <c r="W61" s="330"/>
      <c r="X61" s="330"/>
    </row>
    <row r="62" spans="1:24" s="32" customFormat="1" ht="21" customHeight="1" x14ac:dyDescent="0.2">
      <c r="B62" s="33"/>
      <c r="C62" s="111">
        <v>9</v>
      </c>
      <c r="D62" s="331" t="str">
        <f>IFERROR(VLOOKUP($C62,$C$9:$P$28,2,FALSE),"[Program / Project / Initiative Name]")</f>
        <v>[Program / Project / Initiative Name]</v>
      </c>
      <c r="E62" s="422" t="str">
        <f>IFERROR(VLOOKUP($C62,$C$9:$P$28,3,FALSE),"[Funding Source]")</f>
        <v>[Funding Source]</v>
      </c>
      <c r="F62" s="423"/>
      <c r="G62" s="423"/>
      <c r="H62" s="423"/>
      <c r="I62" s="423"/>
      <c r="J62" s="423"/>
      <c r="K62" s="423"/>
      <c r="L62" s="423"/>
      <c r="M62" s="423"/>
      <c r="N62" s="424"/>
      <c r="O62" s="332" t="str">
        <f>IFERROR(VLOOKUP($C62,$C$9:$P$28,13,FALSE),"[$]")</f>
        <v>[$]</v>
      </c>
      <c r="P62" s="333" t="str">
        <f>IFERROR(VLOOKUP($C62,$C$9:$P$28,14,FALSE),"[%]")</f>
        <v>[%]</v>
      </c>
      <c r="Q62" s="348"/>
      <c r="R62" s="95"/>
      <c r="S62" s="38"/>
    </row>
    <row r="63" spans="1:24" s="32" customFormat="1" ht="42.75" customHeight="1" x14ac:dyDescent="0.2">
      <c r="B63" s="33"/>
      <c r="C63" s="323"/>
      <c r="D63" s="425" t="s">
        <v>258</v>
      </c>
      <c r="E63" s="426"/>
      <c r="F63" s="426"/>
      <c r="G63" s="426"/>
      <c r="H63" s="426"/>
      <c r="I63" s="426"/>
      <c r="J63" s="426"/>
      <c r="K63" s="426"/>
      <c r="L63" s="426"/>
      <c r="M63" s="426"/>
      <c r="N63" s="426"/>
      <c r="O63" s="426"/>
      <c r="P63" s="427"/>
      <c r="Q63" s="349"/>
      <c r="R63" s="95"/>
      <c r="S63" s="38"/>
    </row>
    <row r="64" spans="1:24" s="23" customFormat="1" ht="7.5" customHeight="1" x14ac:dyDescent="0.25">
      <c r="A64" s="29"/>
      <c r="B64" s="30"/>
      <c r="C64" s="31"/>
      <c r="D64" s="326"/>
      <c r="E64" s="327"/>
      <c r="F64" s="328"/>
      <c r="G64" s="328"/>
      <c r="H64" s="328"/>
      <c r="I64" s="328"/>
      <c r="J64" s="328"/>
      <c r="K64" s="328"/>
      <c r="L64" s="328"/>
      <c r="M64" s="328"/>
      <c r="N64" s="328"/>
      <c r="O64" s="328"/>
      <c r="P64" s="329"/>
      <c r="Q64" s="93"/>
      <c r="R64" s="92"/>
      <c r="S64" s="19"/>
      <c r="T64" s="330"/>
      <c r="U64" s="330"/>
      <c r="V64" s="330"/>
      <c r="W64" s="330"/>
      <c r="X64" s="330"/>
    </row>
    <row r="65" spans="1:19" s="32" customFormat="1" ht="21" customHeight="1" x14ac:dyDescent="0.2">
      <c r="B65" s="33"/>
      <c r="C65" s="111">
        <v>10</v>
      </c>
      <c r="D65" s="331" t="str">
        <f>IFERROR(VLOOKUP($C65,$C$9:$P$28,2,FALSE),"[Program / Project / Initiative Name]")</f>
        <v>[Program / Project / Initiative Name]</v>
      </c>
      <c r="E65" s="422" t="str">
        <f>IFERROR(VLOOKUP($C65,$C$9:$P$28,3,FALSE),"[Funding Source]")</f>
        <v>[Funding Source]</v>
      </c>
      <c r="F65" s="423"/>
      <c r="G65" s="423"/>
      <c r="H65" s="423"/>
      <c r="I65" s="423"/>
      <c r="J65" s="423"/>
      <c r="K65" s="423"/>
      <c r="L65" s="423"/>
      <c r="M65" s="423"/>
      <c r="N65" s="424"/>
      <c r="O65" s="332" t="str">
        <f>IFERROR(VLOOKUP($C65,$C$9:$P$28,13,FALSE),"[$]")</f>
        <v>[$]</v>
      </c>
      <c r="P65" s="333" t="str">
        <f>IFERROR(VLOOKUP($C65,$C$9:$P$28,14,FALSE),"[%]")</f>
        <v>[%]</v>
      </c>
      <c r="Q65" s="348"/>
      <c r="R65" s="95"/>
      <c r="S65" s="38"/>
    </row>
    <row r="66" spans="1:19" s="32" customFormat="1" ht="42.75" customHeight="1" x14ac:dyDescent="0.2">
      <c r="B66" s="33"/>
      <c r="C66" s="323"/>
      <c r="D66" s="425" t="s">
        <v>258</v>
      </c>
      <c r="E66" s="426"/>
      <c r="F66" s="426"/>
      <c r="G66" s="426"/>
      <c r="H66" s="426"/>
      <c r="I66" s="426"/>
      <c r="J66" s="426"/>
      <c r="K66" s="426"/>
      <c r="L66" s="426"/>
      <c r="M66" s="426"/>
      <c r="N66" s="426"/>
      <c r="O66" s="426"/>
      <c r="P66" s="427"/>
      <c r="Q66" s="349"/>
      <c r="R66" s="95"/>
      <c r="S66" s="38"/>
    </row>
    <row r="67" spans="1:19" s="32" customFormat="1" ht="15" customHeight="1" x14ac:dyDescent="0.2">
      <c r="B67" s="336"/>
      <c r="C67" s="337"/>
      <c r="D67" s="338"/>
      <c r="E67" s="338"/>
      <c r="F67" s="338"/>
      <c r="G67" s="338"/>
      <c r="H67" s="338"/>
      <c r="I67" s="338"/>
      <c r="J67" s="338"/>
      <c r="K67" s="338"/>
      <c r="L67" s="338"/>
      <c r="M67" s="338"/>
      <c r="N67" s="338"/>
      <c r="O67" s="338"/>
      <c r="P67" s="338"/>
      <c r="Q67" s="94"/>
      <c r="R67" s="350"/>
      <c r="S67" s="38"/>
    </row>
    <row r="68" spans="1:19" s="32" customFormat="1" ht="7.5" customHeight="1" thickBot="1" x14ac:dyDescent="0.25">
      <c r="B68" s="39"/>
      <c r="C68" s="339"/>
      <c r="D68" s="339"/>
      <c r="E68" s="339"/>
      <c r="F68" s="340"/>
      <c r="G68" s="340"/>
      <c r="H68" s="340"/>
      <c r="I68" s="340"/>
      <c r="J68" s="340"/>
      <c r="K68" s="340"/>
      <c r="L68" s="340"/>
      <c r="M68" s="340"/>
      <c r="N68" s="340"/>
      <c r="O68" s="340"/>
      <c r="P68" s="340"/>
      <c r="Q68" s="351"/>
      <c r="R68" s="96"/>
      <c r="S68" s="38"/>
    </row>
    <row r="69" spans="1:19" s="32" customFormat="1" ht="7.5" customHeight="1" x14ac:dyDescent="0.2">
      <c r="C69" s="38"/>
      <c r="D69" s="38"/>
      <c r="E69" s="38"/>
      <c r="F69" s="107"/>
      <c r="G69" s="107"/>
      <c r="H69" s="107"/>
      <c r="I69" s="107"/>
      <c r="J69" s="107"/>
      <c r="K69" s="107"/>
      <c r="L69" s="107"/>
      <c r="M69" s="107"/>
      <c r="N69" s="107"/>
      <c r="O69" s="107"/>
      <c r="P69" s="107"/>
      <c r="Q69" s="89"/>
      <c r="R69" s="89"/>
      <c r="S69" s="38"/>
    </row>
    <row r="70" spans="1:19" s="3" customFormat="1" ht="14.25" x14ac:dyDescent="0.2">
      <c r="A70" s="10"/>
      <c r="B70" s="10"/>
      <c r="D70" s="8"/>
      <c r="E70" s="5"/>
      <c r="F70" s="108"/>
      <c r="G70" s="108"/>
      <c r="H70" s="108"/>
      <c r="I70" s="108"/>
      <c r="J70" s="108"/>
      <c r="K70" s="108"/>
      <c r="L70" s="108"/>
      <c r="M70" s="108"/>
      <c r="N70" s="108"/>
      <c r="O70" s="108"/>
      <c r="P70" s="108"/>
      <c r="Q70" s="4"/>
      <c r="R70" s="4"/>
    </row>
    <row r="71" spans="1:19" s="3" customFormat="1" ht="14.25" x14ac:dyDescent="0.2">
      <c r="A71" s="10"/>
      <c r="B71" s="10"/>
      <c r="D71" s="8"/>
      <c r="E71" s="5"/>
      <c r="F71" s="108"/>
      <c r="G71" s="108"/>
      <c r="H71" s="108"/>
      <c r="I71" s="108"/>
      <c r="J71" s="108"/>
      <c r="K71" s="108"/>
      <c r="L71" s="108"/>
      <c r="M71" s="108"/>
      <c r="N71" s="108"/>
      <c r="O71" s="108"/>
      <c r="P71" s="108"/>
      <c r="Q71" s="4"/>
      <c r="R71" s="4"/>
    </row>
    <row r="72" spans="1:19" s="3" customFormat="1" ht="14.25" x14ac:dyDescent="0.2">
      <c r="A72" s="10"/>
      <c r="B72" s="10"/>
      <c r="D72" s="8"/>
      <c r="E72" s="5"/>
      <c r="F72" s="108"/>
      <c r="G72" s="108"/>
      <c r="H72" s="108"/>
      <c r="I72" s="108"/>
      <c r="J72" s="108"/>
      <c r="K72" s="108"/>
      <c r="L72" s="108"/>
      <c r="M72" s="108"/>
      <c r="N72" s="108"/>
      <c r="O72" s="108"/>
      <c r="P72" s="108"/>
      <c r="Q72" s="4"/>
      <c r="R72" s="4"/>
    </row>
    <row r="73" spans="1:19" s="3" customFormat="1" ht="14.25" x14ac:dyDescent="0.2">
      <c r="A73" s="10"/>
      <c r="B73" s="10"/>
      <c r="D73" s="8"/>
      <c r="E73" s="5"/>
      <c r="F73" s="108"/>
      <c r="G73" s="108"/>
      <c r="H73" s="108"/>
      <c r="I73" s="108"/>
      <c r="J73" s="108"/>
      <c r="K73" s="108"/>
      <c r="L73" s="108"/>
      <c r="M73" s="108"/>
      <c r="N73" s="108"/>
      <c r="O73" s="108"/>
      <c r="P73" s="108"/>
      <c r="Q73" s="4"/>
      <c r="R73" s="4"/>
    </row>
    <row r="74" spans="1:19" s="3" customFormat="1" ht="14.25" x14ac:dyDescent="0.2">
      <c r="A74" s="10"/>
      <c r="B74" s="10"/>
      <c r="D74" s="8"/>
      <c r="E74" s="5"/>
      <c r="F74" s="108"/>
      <c r="G74" s="108"/>
      <c r="H74" s="108"/>
      <c r="I74" s="108"/>
      <c r="J74" s="108"/>
      <c r="K74" s="108"/>
      <c r="L74" s="108"/>
      <c r="M74" s="108"/>
      <c r="N74" s="108"/>
      <c r="O74" s="108"/>
      <c r="P74" s="108"/>
      <c r="Q74" s="4"/>
      <c r="R74" s="4"/>
    </row>
    <row r="75" spans="1:19" s="3" customFormat="1" ht="14.25" x14ac:dyDescent="0.2">
      <c r="A75" s="10"/>
      <c r="B75" s="10"/>
      <c r="D75" s="8"/>
      <c r="E75" s="5"/>
      <c r="F75" s="108"/>
      <c r="G75" s="108"/>
      <c r="H75" s="108"/>
      <c r="I75" s="108"/>
      <c r="J75" s="108"/>
      <c r="K75" s="108"/>
      <c r="L75" s="108"/>
      <c r="M75" s="108"/>
      <c r="N75" s="108"/>
      <c r="O75" s="108"/>
      <c r="P75" s="108"/>
      <c r="Q75" s="4"/>
      <c r="R75" s="4"/>
    </row>
    <row r="76" spans="1:19" s="3" customFormat="1" ht="14.25" x14ac:dyDescent="0.2">
      <c r="A76" s="10"/>
      <c r="B76" s="10"/>
      <c r="D76" s="8"/>
      <c r="E76" s="5"/>
      <c r="F76" s="108"/>
      <c r="G76" s="108"/>
      <c r="H76" s="108"/>
      <c r="I76" s="108"/>
      <c r="J76" s="108"/>
      <c r="K76" s="108"/>
      <c r="L76" s="108"/>
      <c r="M76" s="108"/>
      <c r="N76" s="108"/>
      <c r="O76" s="108"/>
      <c r="P76" s="108"/>
      <c r="Q76" s="4"/>
      <c r="R76" s="4"/>
    </row>
    <row r="77" spans="1:19" s="3" customFormat="1" ht="14.25" x14ac:dyDescent="0.2">
      <c r="A77" s="10"/>
      <c r="B77" s="10"/>
      <c r="D77" s="8"/>
      <c r="E77" s="5"/>
      <c r="F77" s="108"/>
      <c r="G77" s="108"/>
      <c r="H77" s="108"/>
      <c r="I77" s="108"/>
      <c r="J77" s="108"/>
      <c r="K77" s="108"/>
      <c r="L77" s="108"/>
      <c r="M77" s="108"/>
      <c r="N77" s="108"/>
      <c r="O77" s="108"/>
      <c r="P77" s="108"/>
      <c r="Q77" s="4"/>
      <c r="R77" s="4"/>
    </row>
    <row r="78" spans="1:19" s="3" customFormat="1" ht="14.25" x14ac:dyDescent="0.2">
      <c r="A78" s="10"/>
      <c r="B78" s="10"/>
      <c r="D78" s="8"/>
      <c r="E78" s="5"/>
      <c r="F78" s="108"/>
      <c r="G78" s="108"/>
      <c r="H78" s="108"/>
      <c r="I78" s="108"/>
      <c r="J78" s="108"/>
      <c r="K78" s="108"/>
      <c r="L78" s="108"/>
      <c r="M78" s="108"/>
      <c r="N78" s="108"/>
      <c r="O78" s="108"/>
      <c r="P78" s="108"/>
      <c r="Q78" s="4"/>
      <c r="R78" s="4"/>
    </row>
    <row r="79" spans="1:19" s="4" customFormat="1" ht="13.9" customHeight="1" x14ac:dyDescent="0.2">
      <c r="A79" s="10"/>
      <c r="B79" s="10"/>
      <c r="D79" s="8"/>
      <c r="E79" s="5"/>
      <c r="F79" s="109"/>
      <c r="G79" s="109"/>
      <c r="H79" s="108"/>
      <c r="I79" s="108"/>
      <c r="J79" s="108"/>
      <c r="K79" s="108"/>
      <c r="L79" s="108"/>
      <c r="M79" s="108"/>
      <c r="N79" s="108"/>
      <c r="O79" s="108"/>
      <c r="P79" s="108"/>
    </row>
    <row r="80" spans="1:19" s="4" customFormat="1" ht="14.65" customHeight="1" x14ac:dyDescent="0.2">
      <c r="A80" s="10"/>
      <c r="B80" s="10"/>
      <c r="D80" s="8"/>
      <c r="H80" s="109"/>
      <c r="I80" s="109"/>
      <c r="J80" s="109"/>
      <c r="K80" s="109"/>
      <c r="L80" s="109"/>
      <c r="M80" s="109"/>
      <c r="N80" s="109"/>
      <c r="O80" s="109"/>
      <c r="P80" s="109"/>
    </row>
    <row r="81" spans="1:16" s="4" customFormat="1" ht="14.25" x14ac:dyDescent="0.2">
      <c r="A81" s="10"/>
      <c r="B81" s="10"/>
      <c r="D81" s="8"/>
      <c r="E81" s="5"/>
      <c r="F81" s="109"/>
      <c r="G81" s="109"/>
      <c r="H81" s="109"/>
      <c r="I81" s="109"/>
      <c r="J81" s="109"/>
      <c r="K81" s="109"/>
      <c r="L81" s="109"/>
      <c r="M81" s="109"/>
      <c r="N81" s="109"/>
      <c r="O81" s="109"/>
      <c r="P81" s="109"/>
    </row>
    <row r="82" spans="1:16" s="4" customFormat="1" ht="14.25" x14ac:dyDescent="0.2">
      <c r="A82" s="10"/>
      <c r="B82" s="10"/>
      <c r="D82" s="8"/>
      <c r="E82" s="5"/>
      <c r="F82" s="109"/>
      <c r="G82" s="109"/>
      <c r="H82" s="109"/>
      <c r="I82" s="109"/>
      <c r="J82" s="109"/>
      <c r="K82" s="109"/>
      <c r="L82" s="109"/>
      <c r="M82" s="109"/>
      <c r="N82" s="109"/>
      <c r="O82" s="109"/>
      <c r="P82" s="109"/>
    </row>
    <row r="83" spans="1:16" s="4" customFormat="1" ht="14.25" x14ac:dyDescent="0.2">
      <c r="A83" s="10"/>
      <c r="B83" s="10"/>
      <c r="D83" s="8"/>
      <c r="E83" s="5"/>
      <c r="F83" s="109"/>
      <c r="G83" s="109"/>
      <c r="H83" s="109"/>
      <c r="I83" s="109"/>
      <c r="J83" s="109"/>
      <c r="K83" s="109"/>
      <c r="L83" s="109"/>
      <c r="M83" s="109"/>
      <c r="N83" s="109"/>
      <c r="O83" s="109"/>
      <c r="P83" s="109"/>
    </row>
    <row r="84" spans="1:16" s="4" customFormat="1" ht="14.25" x14ac:dyDescent="0.2">
      <c r="A84" s="10"/>
      <c r="B84" s="10"/>
      <c r="D84" s="8"/>
      <c r="E84" s="5"/>
      <c r="F84" s="109"/>
      <c r="G84" s="109"/>
      <c r="H84" s="109"/>
      <c r="I84" s="109"/>
      <c r="J84" s="109"/>
      <c r="K84" s="109"/>
      <c r="L84" s="109"/>
      <c r="M84" s="109"/>
      <c r="N84" s="109"/>
      <c r="O84" s="109"/>
      <c r="P84" s="109"/>
    </row>
    <row r="85" spans="1:16" s="4" customFormat="1" ht="14.25" x14ac:dyDescent="0.2">
      <c r="A85" s="10"/>
      <c r="B85" s="10"/>
      <c r="D85" s="8"/>
      <c r="E85" s="5"/>
      <c r="F85" s="109"/>
      <c r="G85" s="109"/>
      <c r="H85" s="109"/>
      <c r="I85" s="109"/>
      <c r="J85" s="109"/>
      <c r="K85" s="109"/>
      <c r="L85" s="109"/>
      <c r="M85" s="109"/>
      <c r="N85" s="109"/>
      <c r="O85" s="109"/>
      <c r="P85" s="109"/>
    </row>
    <row r="86" spans="1:16" s="4" customFormat="1" ht="14.25" x14ac:dyDescent="0.2">
      <c r="A86" s="10"/>
      <c r="B86" s="10"/>
      <c r="D86" s="8"/>
      <c r="E86" s="5"/>
      <c r="F86" s="109"/>
      <c r="G86" s="109"/>
      <c r="H86" s="109"/>
      <c r="I86" s="109"/>
      <c r="J86" s="109"/>
      <c r="K86" s="109"/>
      <c r="L86" s="109"/>
      <c r="M86" s="109"/>
      <c r="N86" s="109"/>
      <c r="O86" s="109"/>
      <c r="P86" s="109"/>
    </row>
    <row r="87" spans="1:16" s="4" customFormat="1" ht="14.25" x14ac:dyDescent="0.2">
      <c r="A87" s="10"/>
      <c r="B87" s="10"/>
      <c r="D87" s="8"/>
      <c r="E87" s="5"/>
      <c r="F87" s="109"/>
      <c r="G87" s="109"/>
      <c r="H87" s="109"/>
      <c r="I87" s="109"/>
      <c r="J87" s="109"/>
      <c r="K87" s="109"/>
      <c r="L87" s="109"/>
      <c r="M87" s="109"/>
      <c r="N87" s="109"/>
      <c r="O87" s="109"/>
      <c r="P87" s="109"/>
    </row>
    <row r="88" spans="1:16" s="4" customFormat="1" ht="14.25" x14ac:dyDescent="0.2">
      <c r="A88" s="10"/>
      <c r="B88" s="10"/>
      <c r="D88" s="8"/>
      <c r="E88" s="5"/>
      <c r="F88" s="109"/>
      <c r="G88" s="109"/>
      <c r="H88" s="109"/>
      <c r="I88" s="109"/>
      <c r="J88" s="109"/>
      <c r="K88" s="109"/>
      <c r="L88" s="109"/>
      <c r="M88" s="109"/>
      <c r="N88" s="109"/>
      <c r="O88" s="109"/>
      <c r="P88" s="109"/>
    </row>
    <row r="89" spans="1:16" s="4" customFormat="1" ht="14.25" x14ac:dyDescent="0.2">
      <c r="A89" s="10"/>
      <c r="B89" s="10"/>
      <c r="D89" s="8"/>
      <c r="E89" s="5"/>
      <c r="F89" s="109"/>
      <c r="G89" s="109"/>
      <c r="H89" s="109"/>
      <c r="I89" s="109"/>
      <c r="J89" s="109"/>
      <c r="K89" s="109"/>
      <c r="L89" s="109"/>
      <c r="M89" s="109"/>
      <c r="N89" s="109"/>
      <c r="O89" s="109"/>
      <c r="P89" s="109"/>
    </row>
    <row r="90" spans="1:16" s="4" customFormat="1" ht="14.25" x14ac:dyDescent="0.2">
      <c r="A90" s="10"/>
      <c r="B90" s="10"/>
      <c r="D90" s="8"/>
      <c r="E90" s="5"/>
      <c r="F90" s="109"/>
      <c r="G90" s="109"/>
      <c r="H90" s="109"/>
      <c r="I90" s="109"/>
      <c r="J90" s="109"/>
      <c r="K90" s="109"/>
      <c r="L90" s="109"/>
      <c r="M90" s="109"/>
      <c r="N90" s="109"/>
      <c r="O90" s="109"/>
      <c r="P90" s="109"/>
    </row>
    <row r="91" spans="1:16" s="4" customFormat="1" ht="14.25" x14ac:dyDescent="0.2">
      <c r="A91" s="10"/>
      <c r="B91" s="10"/>
      <c r="D91" s="8"/>
      <c r="E91" s="5"/>
      <c r="F91" s="109"/>
      <c r="G91" s="109"/>
      <c r="H91" s="109"/>
      <c r="I91" s="109"/>
      <c r="J91" s="109"/>
      <c r="K91" s="109"/>
      <c r="L91" s="109"/>
      <c r="M91" s="109"/>
      <c r="N91" s="109"/>
      <c r="O91" s="109"/>
      <c r="P91" s="109"/>
    </row>
    <row r="92" spans="1:16" s="4" customFormat="1" ht="14.25" x14ac:dyDescent="0.2">
      <c r="A92" s="10"/>
      <c r="B92" s="10"/>
      <c r="D92" s="8"/>
      <c r="E92" s="5"/>
      <c r="F92" s="109"/>
      <c r="G92" s="109"/>
      <c r="H92" s="109"/>
      <c r="I92" s="109"/>
      <c r="J92" s="109"/>
      <c r="K92" s="109"/>
      <c r="L92" s="109"/>
      <c r="M92" s="109"/>
      <c r="N92" s="109"/>
      <c r="O92" s="109"/>
      <c r="P92" s="109"/>
    </row>
    <row r="93" spans="1:16" s="4" customFormat="1" ht="14.25" x14ac:dyDescent="0.2">
      <c r="A93" s="10"/>
      <c r="B93" s="10"/>
      <c r="D93" s="8"/>
      <c r="E93" s="5"/>
      <c r="F93" s="109"/>
      <c r="G93" s="109"/>
      <c r="H93" s="109"/>
      <c r="I93" s="109"/>
      <c r="J93" s="109"/>
      <c r="K93" s="109"/>
      <c r="L93" s="109"/>
      <c r="M93" s="109"/>
      <c r="N93" s="109"/>
      <c r="O93" s="109"/>
      <c r="P93" s="109"/>
    </row>
    <row r="94" spans="1:16" s="4" customFormat="1" ht="14.25" x14ac:dyDescent="0.2">
      <c r="A94" s="10"/>
      <c r="B94" s="10"/>
      <c r="D94" s="8"/>
      <c r="E94" s="5"/>
      <c r="F94" s="109"/>
      <c r="G94" s="109"/>
      <c r="H94" s="109"/>
      <c r="I94" s="109"/>
      <c r="J94" s="109"/>
      <c r="K94" s="109"/>
      <c r="L94" s="109"/>
      <c r="M94" s="109"/>
      <c r="N94" s="109"/>
      <c r="O94" s="109"/>
      <c r="P94" s="109"/>
    </row>
    <row r="95" spans="1:16" s="4" customFormat="1" ht="14.25" x14ac:dyDescent="0.2">
      <c r="A95" s="10"/>
      <c r="B95" s="10"/>
      <c r="D95" s="8"/>
      <c r="E95" s="5"/>
      <c r="F95" s="109"/>
      <c r="G95" s="109"/>
      <c r="H95" s="109"/>
      <c r="I95" s="109"/>
      <c r="J95" s="109"/>
      <c r="K95" s="109"/>
      <c r="L95" s="109"/>
      <c r="M95" s="109"/>
      <c r="N95" s="109"/>
      <c r="O95" s="109"/>
      <c r="P95" s="109"/>
    </row>
    <row r="96" spans="1:16" s="4" customFormat="1" ht="14.25" x14ac:dyDescent="0.2">
      <c r="A96" s="10"/>
      <c r="B96" s="10"/>
      <c r="D96" s="8"/>
      <c r="E96" s="5"/>
      <c r="F96" s="109"/>
      <c r="G96" s="109"/>
      <c r="H96" s="109"/>
      <c r="I96" s="109"/>
      <c r="J96" s="109"/>
      <c r="K96" s="109"/>
      <c r="L96" s="109"/>
      <c r="M96" s="109"/>
      <c r="N96" s="109"/>
      <c r="O96" s="109"/>
      <c r="P96" s="109"/>
    </row>
    <row r="97" spans="1:16" s="4" customFormat="1" ht="14.25" x14ac:dyDescent="0.2">
      <c r="A97" s="10"/>
      <c r="B97" s="10"/>
      <c r="D97" s="8"/>
      <c r="E97" s="5"/>
      <c r="F97" s="109"/>
      <c r="G97" s="109"/>
      <c r="H97" s="109"/>
      <c r="I97" s="109"/>
      <c r="J97" s="109"/>
      <c r="K97" s="109"/>
      <c r="L97" s="109"/>
      <c r="M97" s="109"/>
      <c r="N97" s="109"/>
      <c r="O97" s="109"/>
      <c r="P97" s="109"/>
    </row>
    <row r="98" spans="1:16" s="4" customFormat="1" ht="14.25" x14ac:dyDescent="0.2">
      <c r="A98" s="10"/>
      <c r="B98" s="10"/>
      <c r="D98" s="8"/>
      <c r="E98" s="5"/>
      <c r="F98" s="109"/>
      <c r="G98" s="109"/>
      <c r="H98" s="109"/>
      <c r="I98" s="109"/>
      <c r="J98" s="109"/>
      <c r="K98" s="109"/>
      <c r="L98" s="109"/>
      <c r="M98" s="109"/>
      <c r="N98" s="109"/>
      <c r="O98" s="109"/>
      <c r="P98" s="109"/>
    </row>
    <row r="99" spans="1:16" s="2" customFormat="1" x14ac:dyDescent="0.2">
      <c r="A99" s="10"/>
      <c r="B99" s="10"/>
      <c r="D99" s="9"/>
      <c r="E99" s="6"/>
      <c r="F99" s="110"/>
      <c r="G99" s="110"/>
      <c r="H99" s="110"/>
      <c r="I99" s="110"/>
      <c r="J99" s="110"/>
      <c r="K99" s="110"/>
      <c r="L99" s="110"/>
      <c r="M99" s="110"/>
      <c r="N99" s="110"/>
      <c r="O99" s="110"/>
      <c r="P99" s="110"/>
    </row>
    <row r="100" spans="1:16" s="2" customFormat="1" x14ac:dyDescent="0.2">
      <c r="A100" s="10"/>
      <c r="B100" s="10"/>
      <c r="D100" s="9"/>
      <c r="E100" s="6"/>
      <c r="F100" s="110"/>
      <c r="G100" s="110"/>
      <c r="H100" s="110"/>
      <c r="I100" s="110"/>
      <c r="J100" s="110"/>
      <c r="K100" s="110"/>
      <c r="L100" s="110"/>
      <c r="M100" s="110"/>
      <c r="N100" s="110"/>
      <c r="O100" s="110"/>
      <c r="P100" s="110"/>
    </row>
    <row r="101" spans="1:16" s="2" customFormat="1" x14ac:dyDescent="0.2">
      <c r="A101" s="10"/>
      <c r="B101" s="10"/>
      <c r="D101" s="9"/>
      <c r="E101" s="6"/>
      <c r="F101" s="110"/>
      <c r="G101" s="110"/>
      <c r="H101" s="110"/>
      <c r="I101" s="110"/>
      <c r="J101" s="110"/>
      <c r="K101" s="110"/>
      <c r="L101" s="110"/>
      <c r="M101" s="110"/>
      <c r="N101" s="110"/>
      <c r="O101" s="110"/>
      <c r="P101" s="110"/>
    </row>
    <row r="102" spans="1:16" s="2" customFormat="1" x14ac:dyDescent="0.2">
      <c r="A102" s="10"/>
      <c r="B102" s="10"/>
      <c r="D102" s="9"/>
      <c r="E102" s="6"/>
      <c r="F102" s="110"/>
      <c r="G102" s="110"/>
      <c r="H102" s="110"/>
      <c r="I102" s="110"/>
      <c r="J102" s="110"/>
      <c r="K102" s="110"/>
      <c r="L102" s="110"/>
      <c r="M102" s="110"/>
      <c r="N102" s="110"/>
      <c r="O102" s="110"/>
      <c r="P102" s="110"/>
    </row>
    <row r="103" spans="1:16" s="2" customFormat="1" x14ac:dyDescent="0.2">
      <c r="A103" s="10"/>
      <c r="B103" s="10"/>
      <c r="D103" s="9"/>
      <c r="E103" s="6"/>
    </row>
    <row r="104" spans="1:16" s="2" customFormat="1" x14ac:dyDescent="0.2">
      <c r="A104" s="10"/>
      <c r="B104" s="10"/>
      <c r="D104" s="9"/>
      <c r="E104" s="6"/>
    </row>
    <row r="105" spans="1:16" s="2" customFormat="1" x14ac:dyDescent="0.2">
      <c r="A105" s="10"/>
      <c r="B105" s="10"/>
      <c r="D105" s="9"/>
      <c r="E105" s="6"/>
    </row>
    <row r="106" spans="1:16" s="2" customFormat="1" x14ac:dyDescent="0.2">
      <c r="A106" s="10"/>
      <c r="B106" s="10"/>
      <c r="D106" s="9"/>
      <c r="E106" s="6"/>
    </row>
    <row r="107" spans="1:16" s="2" customFormat="1" x14ac:dyDescent="0.2">
      <c r="A107" s="10"/>
      <c r="B107" s="10"/>
      <c r="D107" s="9"/>
      <c r="E107" s="6"/>
    </row>
    <row r="108" spans="1:16" s="2" customFormat="1" x14ac:dyDescent="0.2">
      <c r="A108" s="10"/>
      <c r="B108" s="10"/>
      <c r="D108" s="9"/>
      <c r="E108" s="6"/>
    </row>
    <row r="109" spans="1:16" s="2" customFormat="1" x14ac:dyDescent="0.2">
      <c r="A109" s="10"/>
      <c r="B109" s="10"/>
      <c r="D109" s="9"/>
      <c r="E109" s="6"/>
    </row>
    <row r="110" spans="1:16" s="2" customFormat="1" x14ac:dyDescent="0.2">
      <c r="A110" s="10"/>
      <c r="B110" s="10"/>
      <c r="D110" s="9"/>
      <c r="E110" s="6"/>
    </row>
    <row r="111" spans="1:16" s="2" customFormat="1" x14ac:dyDescent="0.2">
      <c r="A111" s="10"/>
      <c r="B111" s="10"/>
      <c r="D111" s="9"/>
      <c r="E111" s="6"/>
    </row>
    <row r="112" spans="1:16" s="2" customFormat="1" x14ac:dyDescent="0.2">
      <c r="A112" s="10"/>
      <c r="B112" s="10"/>
      <c r="D112" s="9"/>
      <c r="E112" s="6"/>
    </row>
    <row r="113" spans="1:16" s="2" customFormat="1" x14ac:dyDescent="0.2">
      <c r="A113" s="10"/>
      <c r="B113" s="10"/>
      <c r="D113" s="9"/>
      <c r="E113" s="6"/>
    </row>
    <row r="114" spans="1:16" s="2" customFormat="1" x14ac:dyDescent="0.2">
      <c r="A114" s="10"/>
      <c r="B114" s="10"/>
      <c r="D114" s="9"/>
      <c r="E114" s="6"/>
    </row>
    <row r="115" spans="1:16" s="2" customFormat="1" x14ac:dyDescent="0.2">
      <c r="A115" s="10"/>
      <c r="B115" s="10"/>
      <c r="D115" s="9"/>
      <c r="E115" s="6"/>
    </row>
    <row r="116" spans="1:16" s="2" customFormat="1" x14ac:dyDescent="0.2">
      <c r="A116" s="10"/>
      <c r="B116" s="10"/>
      <c r="D116" s="9"/>
      <c r="E116" s="6"/>
    </row>
    <row r="117" spans="1:16" s="2" customFormat="1" x14ac:dyDescent="0.2">
      <c r="A117" s="10"/>
      <c r="B117" s="10"/>
      <c r="D117" s="9"/>
      <c r="E117" s="6"/>
    </row>
    <row r="118" spans="1:16" s="2" customFormat="1" x14ac:dyDescent="0.2">
      <c r="A118" s="10"/>
      <c r="B118" s="10"/>
      <c r="D118" s="9"/>
      <c r="E118" s="6"/>
    </row>
    <row r="119" spans="1:16" s="2" customFormat="1" x14ac:dyDescent="0.2">
      <c r="A119" s="10"/>
      <c r="B119" s="10"/>
      <c r="D119" s="9"/>
      <c r="E119" s="6"/>
    </row>
    <row r="120" spans="1:16" s="2" customFormat="1" x14ac:dyDescent="0.2">
      <c r="A120" s="10"/>
      <c r="B120" s="10"/>
      <c r="D120" s="9"/>
      <c r="E120" s="6"/>
    </row>
    <row r="121" spans="1:16" s="2" customFormat="1" x14ac:dyDescent="0.2">
      <c r="A121" s="10"/>
      <c r="B121" s="10"/>
      <c r="D121" s="9"/>
      <c r="E121" s="6"/>
    </row>
    <row r="122" spans="1:16" s="2" customFormat="1" x14ac:dyDescent="0.2">
      <c r="A122" s="10"/>
      <c r="B122" s="10"/>
      <c r="D122" s="9"/>
      <c r="E122" s="6"/>
    </row>
    <row r="123" spans="1:16" s="2" customFormat="1" x14ac:dyDescent="0.2">
      <c r="A123" s="10"/>
      <c r="B123" s="10"/>
      <c r="D123" s="9"/>
      <c r="E123" s="6"/>
    </row>
    <row r="124" spans="1:16" s="2" customFormat="1" x14ac:dyDescent="0.2">
      <c r="A124" s="10"/>
      <c r="B124" s="10"/>
      <c r="D124" s="9"/>
      <c r="E124" s="6"/>
    </row>
    <row r="125" spans="1:16" s="2" customFormat="1" x14ac:dyDescent="0.2">
      <c r="A125" s="10"/>
      <c r="B125" s="10"/>
      <c r="D125" s="9"/>
      <c r="E125" s="6"/>
    </row>
    <row r="126" spans="1:16" s="2" customFormat="1" x14ac:dyDescent="0.2">
      <c r="A126" s="10"/>
      <c r="B126" s="10"/>
      <c r="D126" s="9"/>
      <c r="E126" s="6"/>
    </row>
    <row r="127" spans="1:16" s="2" customFormat="1" x14ac:dyDescent="0.2">
      <c r="A127" s="10"/>
      <c r="B127" s="10"/>
      <c r="D127" s="9"/>
      <c r="E127" s="6"/>
    </row>
    <row r="128" spans="1:16" x14ac:dyDescent="0.2">
      <c r="D128" s="9"/>
      <c r="E128" s="6"/>
      <c r="F128" s="2"/>
      <c r="G128" s="2"/>
      <c r="H128" s="2"/>
      <c r="I128" s="2"/>
      <c r="J128" s="2"/>
      <c r="K128" s="2"/>
      <c r="L128" s="2"/>
      <c r="M128" s="2"/>
      <c r="N128" s="2"/>
      <c r="O128" s="2"/>
      <c r="P128" s="2"/>
    </row>
  </sheetData>
  <sheetProtection algorithmName="SHA-512" hashValue="+CDMBrzKri35XkhaZuBOsf7yvVKSWfvzQco9qGO9m8OMxFn2m2Jw7PC31b+kjuQ2MpzjOghm9Hj4vFMgOGIMXg==" saltValue="kOYnX79By0w3Z0P0ocKaMQ==" spinCount="100000" sheet="1" scenarios="1" formatRows="0"/>
  <mergeCells count="30">
    <mergeCell ref="E65:N65"/>
    <mergeCell ref="D66:P66"/>
    <mergeCell ref="E38:N38"/>
    <mergeCell ref="E36:N36"/>
    <mergeCell ref="E34:N35"/>
    <mergeCell ref="D39:P39"/>
    <mergeCell ref="E41:N41"/>
    <mergeCell ref="D42:P42"/>
    <mergeCell ref="E44:N44"/>
    <mergeCell ref="D45:P45"/>
    <mergeCell ref="E47:N47"/>
    <mergeCell ref="D48:P48"/>
    <mergeCell ref="E50:N50"/>
    <mergeCell ref="D51:P51"/>
    <mergeCell ref="E53:N53"/>
    <mergeCell ref="D57:P57"/>
    <mergeCell ref="E59:N59"/>
    <mergeCell ref="D60:P60"/>
    <mergeCell ref="E62:N62"/>
    <mergeCell ref="D63:P63"/>
    <mergeCell ref="D34:D35"/>
    <mergeCell ref="O34:P34"/>
    <mergeCell ref="D54:P54"/>
    <mergeCell ref="E56:N56"/>
    <mergeCell ref="D32:P32"/>
    <mergeCell ref="D33:P33"/>
    <mergeCell ref="D4:P4"/>
    <mergeCell ref="D5:P5"/>
    <mergeCell ref="D6:P6"/>
    <mergeCell ref="O9:P9"/>
  </mergeCells>
  <dataValidations count="1">
    <dataValidation type="custom" allowBlank="1" showInputMessage="1" showErrorMessage="1" error="Expenditure Recoveries &amp; Offset Revenues must be a number equal or less than zero" sqref="K16:K28 K12" xr:uid="{00000000-0002-0000-0500-000000000000}">
      <formula1>K12&lt;0</formula1>
    </dataValidation>
  </dataValidations>
  <printOptions horizontalCentered="1"/>
  <pageMargins left="0.23622047244094491" right="0.23622047244094491" top="0.23622047244094491" bottom="0.51181102362204722" header="0" footer="0.31496062992125984"/>
  <pageSetup scale="45" fitToHeight="0" orientation="landscape" r:id="rId1"/>
  <headerFooter>
    <oddFooter>&amp;CPage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3366FF"/>
    <pageSetUpPr autoPageBreaks="0" fitToPage="1"/>
  </sheetPr>
  <dimension ref="A1:J251"/>
  <sheetViews>
    <sheetView showGridLines="0" showRowColHeaders="0" zoomScale="80" zoomScaleNormal="80" zoomScaleSheetLayoutView="70" workbookViewId="0">
      <selection activeCell="D14" sqref="D14:G14"/>
    </sheetView>
  </sheetViews>
  <sheetFormatPr defaultColWidth="9.140625" defaultRowHeight="12.75" x14ac:dyDescent="0.2"/>
  <cols>
    <col min="1" max="1" width="2.7109375" style="10" customWidth="1"/>
    <col min="2" max="2" width="1.42578125" style="10" customWidth="1"/>
    <col min="3" max="3" width="2.7109375" style="2" customWidth="1"/>
    <col min="4" max="4" width="104.140625" style="7" customWidth="1"/>
    <col min="5" max="5" width="83" style="7" customWidth="1"/>
    <col min="6" max="6" width="12.140625" style="1" customWidth="1"/>
    <col min="7" max="7" width="11.140625" style="1" customWidth="1"/>
    <col min="8" max="8" width="2.7109375" style="1" customWidth="1"/>
    <col min="9" max="10" width="1.42578125" style="1" customWidth="1"/>
    <col min="11" max="16384" width="9.140625" style="1"/>
  </cols>
  <sheetData>
    <row r="1" spans="1:10" s="10" customFormat="1" ht="15" customHeight="1" thickBot="1" x14ac:dyDescent="0.25">
      <c r="C1" s="84"/>
    </row>
    <row r="2" spans="1:10" s="100" customFormat="1" ht="7.5" customHeight="1" x14ac:dyDescent="0.25">
      <c r="A2" s="10"/>
      <c r="B2" s="11"/>
      <c r="C2" s="85"/>
      <c r="D2" s="44"/>
      <c r="E2" s="44"/>
      <c r="F2" s="44"/>
      <c r="G2" s="44"/>
      <c r="H2" s="12"/>
      <c r="I2" s="13"/>
      <c r="J2" s="10"/>
    </row>
    <row r="3" spans="1:10" s="100" customFormat="1" ht="15" customHeight="1" x14ac:dyDescent="0.25">
      <c r="A3" s="10"/>
      <c r="B3" s="14"/>
      <c r="C3" s="86"/>
      <c r="D3" s="101"/>
      <c r="E3" s="101"/>
      <c r="F3" s="102"/>
      <c r="G3" s="102"/>
      <c r="H3" s="17"/>
      <c r="I3" s="18"/>
      <c r="J3" s="19"/>
    </row>
    <row r="4" spans="1:10" s="46" customFormat="1" ht="30" customHeight="1" x14ac:dyDescent="0.2">
      <c r="A4" s="10"/>
      <c r="B4" s="14"/>
      <c r="C4" s="87"/>
      <c r="D4" s="413" t="str">
        <f>'1. Cover'!$D$24</f>
        <v>Board of Health for the Middlesex-London Health Unit</v>
      </c>
      <c r="E4" s="413"/>
      <c r="F4" s="413"/>
      <c r="G4" s="413"/>
      <c r="H4" s="21"/>
      <c r="I4" s="18"/>
      <c r="J4" s="19"/>
    </row>
    <row r="5" spans="1:10" s="129" customFormat="1" ht="69" customHeight="1" x14ac:dyDescent="0.3">
      <c r="A5" s="29"/>
      <c r="B5" s="30"/>
      <c r="C5" s="130"/>
      <c r="D5" s="414" t="str">
        <f>'1. Cover'!D21</f>
        <v>2024 Annual Report and Attestation</v>
      </c>
      <c r="E5" s="414"/>
      <c r="F5" s="414"/>
      <c r="G5" s="414"/>
      <c r="H5" s="126"/>
      <c r="I5" s="127"/>
      <c r="J5" s="128"/>
    </row>
    <row r="6" spans="1:10" s="129" customFormat="1" ht="30" customHeight="1" x14ac:dyDescent="0.3">
      <c r="A6" s="29"/>
      <c r="B6" s="30"/>
      <c r="C6" s="130"/>
      <c r="D6" s="415" t="s">
        <v>258</v>
      </c>
      <c r="E6" s="415"/>
      <c r="F6" s="415"/>
      <c r="G6" s="415"/>
      <c r="H6" s="126"/>
      <c r="I6" s="127"/>
      <c r="J6" s="128"/>
    </row>
    <row r="7" spans="1:10" s="46" customFormat="1" ht="7.5" customHeight="1" x14ac:dyDescent="0.2">
      <c r="A7" s="10"/>
      <c r="B7" s="14"/>
      <c r="C7" s="87"/>
      <c r="D7" s="58"/>
      <c r="E7" s="58"/>
      <c r="F7" s="47"/>
      <c r="G7" s="47"/>
      <c r="H7" s="21"/>
      <c r="I7" s="18"/>
      <c r="J7" s="19"/>
    </row>
    <row r="8" spans="1:10" s="32" customFormat="1" ht="39" customHeight="1" x14ac:dyDescent="0.2">
      <c r="B8" s="33"/>
      <c r="C8" s="111"/>
      <c r="D8" s="438" t="s">
        <v>259</v>
      </c>
      <c r="E8" s="438"/>
      <c r="F8" s="438"/>
      <c r="G8" s="438"/>
      <c r="H8" s="21"/>
      <c r="I8" s="62"/>
      <c r="J8" s="38"/>
    </row>
    <row r="9" spans="1:10" s="23" customFormat="1" ht="33.75" customHeight="1" x14ac:dyDescent="0.25">
      <c r="A9" s="24"/>
      <c r="B9" s="25"/>
      <c r="C9" s="112"/>
      <c r="D9" s="439" t="s">
        <v>260</v>
      </c>
      <c r="E9" s="439" t="s">
        <v>261</v>
      </c>
      <c r="F9" s="416" t="s">
        <v>138</v>
      </c>
      <c r="G9" s="417"/>
      <c r="H9" s="21"/>
      <c r="I9" s="18"/>
      <c r="J9" s="19"/>
    </row>
    <row r="10" spans="1:10" s="23" customFormat="1" ht="20.100000000000001" customHeight="1" x14ac:dyDescent="0.25">
      <c r="A10" s="10"/>
      <c r="B10" s="14"/>
      <c r="C10" s="87"/>
      <c r="D10" s="439"/>
      <c r="E10" s="439"/>
      <c r="F10" s="98" t="s">
        <v>255</v>
      </c>
      <c r="G10" s="98" t="s">
        <v>256</v>
      </c>
      <c r="H10" s="21"/>
      <c r="I10" s="18"/>
      <c r="J10" s="19"/>
    </row>
    <row r="11" spans="1:10" s="59" customFormat="1" ht="20.100000000000001" customHeight="1" x14ac:dyDescent="0.25">
      <c r="A11" s="10"/>
      <c r="B11" s="14"/>
      <c r="C11" s="87"/>
      <c r="D11" s="195" t="s">
        <v>139</v>
      </c>
      <c r="E11" s="195" t="s">
        <v>140</v>
      </c>
      <c r="F11" s="196" t="s">
        <v>141</v>
      </c>
      <c r="G11" s="196" t="s">
        <v>142</v>
      </c>
      <c r="H11" s="21"/>
      <c r="I11" s="18"/>
      <c r="J11" s="19"/>
    </row>
    <row r="12" spans="1:10" s="59" customFormat="1" ht="7.5" customHeight="1" x14ac:dyDescent="0.25">
      <c r="A12" s="10"/>
      <c r="B12" s="14"/>
      <c r="C12" s="87"/>
      <c r="D12" s="197"/>
      <c r="E12" s="197"/>
      <c r="F12" s="158"/>
      <c r="G12" s="158"/>
      <c r="H12" s="21"/>
      <c r="I12" s="18"/>
      <c r="J12" s="19"/>
    </row>
    <row r="13" spans="1:10" s="23" customFormat="1" ht="20.100000000000001" customHeight="1" x14ac:dyDescent="0.25">
      <c r="A13" s="10"/>
      <c r="B13" s="14"/>
      <c r="C13" s="87">
        <v>1</v>
      </c>
      <c r="D13" s="113" t="str">
        <f>IFERROR(VLOOKUP($C13,'4.1 Base Funding'!$C$13:$P$106,2,FALSE),"[Program / Project / Initiative Name]")</f>
        <v>[Program / Project / Initiative Name]</v>
      </c>
      <c r="E13" s="113" t="str">
        <f>IFERROR(VLOOKUP($C13,'4.1 Base Funding'!$C$13:$P$106,3,FALSE),"[Sources of Funding ]")</f>
        <v>[Sources of Funding ]</v>
      </c>
      <c r="F13" s="114" t="str">
        <f>IFERROR(VLOOKUP($C13,'4.1 Base Funding'!$C$13:$P$106,13,FALSE),"[$]")</f>
        <v>[$]</v>
      </c>
      <c r="G13" s="115" t="str">
        <f>IFERROR(VLOOKUP($C13,'4.1 Base Funding'!$C$13:$P$106,14,FALSE),"[%]")</f>
        <v>[%]</v>
      </c>
      <c r="H13" s="21"/>
      <c r="I13" s="18"/>
      <c r="J13" s="19"/>
    </row>
    <row r="14" spans="1:10" s="23" customFormat="1" ht="52.5" customHeight="1" x14ac:dyDescent="0.25">
      <c r="A14" s="10"/>
      <c r="B14" s="14"/>
      <c r="C14" s="87"/>
      <c r="D14" s="440"/>
      <c r="E14" s="441"/>
      <c r="F14" s="441"/>
      <c r="G14" s="442"/>
      <c r="H14" s="21"/>
      <c r="I14" s="18"/>
      <c r="J14" s="19"/>
    </row>
    <row r="15" spans="1:10" s="59" customFormat="1" ht="7.5" customHeight="1" x14ac:dyDescent="0.25">
      <c r="A15" s="10"/>
      <c r="B15" s="14"/>
      <c r="C15" s="87"/>
      <c r="D15" s="197"/>
      <c r="E15" s="197"/>
      <c r="F15" s="158"/>
      <c r="G15" s="158"/>
      <c r="H15" s="21"/>
      <c r="I15" s="18"/>
      <c r="J15" s="19"/>
    </row>
    <row r="16" spans="1:10" s="23" customFormat="1" ht="20.100000000000001" customHeight="1" x14ac:dyDescent="0.25">
      <c r="A16" s="10"/>
      <c r="B16" s="14"/>
      <c r="C16" s="87">
        <v>2</v>
      </c>
      <c r="D16" s="113" t="str">
        <f>IFERROR(VLOOKUP($C16,'4.1 Base Funding'!$C$13:$P$106,2,FALSE),"[Program / Project / Initiative Name]")</f>
        <v>[Program / Project / Initiative Name]</v>
      </c>
      <c r="E16" s="113" t="str">
        <f>IFERROR(VLOOKUP($C16,'4.1 Base Funding'!$C$13:$P$106,3,FALSE),"[Sources of Funding ]")</f>
        <v>[Sources of Funding ]</v>
      </c>
      <c r="F16" s="114" t="str">
        <f>IFERROR(VLOOKUP($C16,'4.1 Base Funding'!$C$13:$P$106,13,FALSE),"[$]")</f>
        <v>[$]</v>
      </c>
      <c r="G16" s="115" t="str">
        <f>IFERROR(VLOOKUP($C16,'4.1 Base Funding'!$C$13:$P$106,14,FALSE),"[%]")</f>
        <v>[%]</v>
      </c>
      <c r="H16" s="21"/>
      <c r="I16" s="18"/>
      <c r="J16" s="19"/>
    </row>
    <row r="17" spans="1:10" s="23" customFormat="1" ht="52.5" customHeight="1" x14ac:dyDescent="0.25">
      <c r="A17" s="10"/>
      <c r="B17" s="14"/>
      <c r="C17" s="87"/>
      <c r="D17" s="440" t="s">
        <v>258</v>
      </c>
      <c r="E17" s="441"/>
      <c r="F17" s="441"/>
      <c r="G17" s="442"/>
      <c r="H17" s="21"/>
      <c r="I17" s="18"/>
      <c r="J17" s="19"/>
    </row>
    <row r="18" spans="1:10" s="59" customFormat="1" ht="7.5" customHeight="1" x14ac:dyDescent="0.25">
      <c r="A18" s="10"/>
      <c r="B18" s="14"/>
      <c r="C18" s="87"/>
      <c r="D18" s="197"/>
      <c r="E18" s="197"/>
      <c r="F18" s="158"/>
      <c r="G18" s="158"/>
      <c r="H18" s="21"/>
      <c r="I18" s="18"/>
      <c r="J18" s="19"/>
    </row>
    <row r="19" spans="1:10" s="23" customFormat="1" ht="20.100000000000001" customHeight="1" x14ac:dyDescent="0.25">
      <c r="A19" s="10"/>
      <c r="B19" s="14"/>
      <c r="C19" s="87">
        <v>3</v>
      </c>
      <c r="D19" s="113" t="str">
        <f>IFERROR(VLOOKUP($C19,'4.1 Base Funding'!$C$13:$P$106,2,FALSE),"[Program / Project / Initiative Name]")</f>
        <v>[Program / Project / Initiative Name]</v>
      </c>
      <c r="E19" s="113" t="str">
        <f>IFERROR(VLOOKUP($C19,'4.1 Base Funding'!$C$13:$P$106,3,FALSE),"[Sources of Funding ]")</f>
        <v>[Sources of Funding ]</v>
      </c>
      <c r="F19" s="114" t="str">
        <f>IFERROR(VLOOKUP($C19,'4.1 Base Funding'!$C$13:$P$106,13,FALSE),"[$]")</f>
        <v>[$]</v>
      </c>
      <c r="G19" s="115" t="str">
        <f>IFERROR(VLOOKUP($C19,'4.1 Base Funding'!$C$13:$P$106,14,FALSE),"[%]")</f>
        <v>[%]</v>
      </c>
      <c r="H19" s="21"/>
      <c r="I19" s="18"/>
      <c r="J19" s="19"/>
    </row>
    <row r="20" spans="1:10" s="23" customFormat="1" ht="52.5" customHeight="1" x14ac:dyDescent="0.25">
      <c r="A20" s="10"/>
      <c r="B20" s="14"/>
      <c r="C20" s="87"/>
      <c r="D20" s="440" t="s">
        <v>258</v>
      </c>
      <c r="E20" s="441"/>
      <c r="F20" s="441"/>
      <c r="G20" s="442"/>
      <c r="H20" s="21"/>
      <c r="I20" s="18"/>
      <c r="J20" s="19"/>
    </row>
    <row r="21" spans="1:10" s="59" customFormat="1" ht="7.5" customHeight="1" x14ac:dyDescent="0.25">
      <c r="A21" s="10"/>
      <c r="B21" s="14"/>
      <c r="C21" s="87"/>
      <c r="D21" s="197"/>
      <c r="E21" s="197"/>
      <c r="F21" s="158"/>
      <c r="G21" s="158"/>
      <c r="H21" s="21"/>
      <c r="I21" s="18"/>
      <c r="J21" s="19"/>
    </row>
    <row r="22" spans="1:10" s="23" customFormat="1" ht="20.100000000000001" customHeight="1" x14ac:dyDescent="0.25">
      <c r="A22" s="10"/>
      <c r="B22" s="14"/>
      <c r="C22" s="87">
        <v>4</v>
      </c>
      <c r="D22" s="113" t="str">
        <f>IFERROR(VLOOKUP($C22,'4.1 Base Funding'!$C$13:$P$106,2,FALSE),"[Program / Project / Initiative Name]")</f>
        <v>[Program / Project / Initiative Name]</v>
      </c>
      <c r="E22" s="113" t="str">
        <f>IFERROR(VLOOKUP($C22,'4.1 Base Funding'!$C$13:$P$106,3,FALSE),"[Sources of Funding ]")</f>
        <v>[Sources of Funding ]</v>
      </c>
      <c r="F22" s="114" t="str">
        <f>IFERROR(VLOOKUP($C22,'4.1 Base Funding'!$C$13:$P$106,13,FALSE),"[$]")</f>
        <v>[$]</v>
      </c>
      <c r="G22" s="115" t="str">
        <f>IFERROR(VLOOKUP($C22,'4.1 Base Funding'!$C$13:$P$106,14,FALSE),"[%]")</f>
        <v>[%]</v>
      </c>
      <c r="H22" s="21"/>
      <c r="I22" s="18"/>
      <c r="J22" s="19"/>
    </row>
    <row r="23" spans="1:10" s="23" customFormat="1" ht="52.5" customHeight="1" x14ac:dyDescent="0.25">
      <c r="A23" s="10"/>
      <c r="B23" s="14"/>
      <c r="C23" s="87"/>
      <c r="D23" s="440" t="s">
        <v>258</v>
      </c>
      <c r="E23" s="441"/>
      <c r="F23" s="441"/>
      <c r="G23" s="442"/>
      <c r="H23" s="21"/>
      <c r="I23" s="18"/>
      <c r="J23" s="19"/>
    </row>
    <row r="24" spans="1:10" s="59" customFormat="1" ht="7.5" customHeight="1" x14ac:dyDescent="0.25">
      <c r="A24" s="10"/>
      <c r="B24" s="14"/>
      <c r="C24" s="87"/>
      <c r="D24" s="197"/>
      <c r="E24" s="197"/>
      <c r="F24" s="158"/>
      <c r="G24" s="158"/>
      <c r="H24" s="21"/>
      <c r="I24" s="18"/>
      <c r="J24" s="19"/>
    </row>
    <row r="25" spans="1:10" s="23" customFormat="1" ht="20.100000000000001" customHeight="1" x14ac:dyDescent="0.25">
      <c r="A25" s="10"/>
      <c r="B25" s="14"/>
      <c r="C25" s="87">
        <v>5</v>
      </c>
      <c r="D25" s="113" t="str">
        <f>IFERROR(VLOOKUP($C25,'4.1 Base Funding'!$C$13:$P$106,2,FALSE),"[Program / Project / Initiative Name]")</f>
        <v>[Program / Project / Initiative Name]</v>
      </c>
      <c r="E25" s="113" t="str">
        <f>IFERROR(VLOOKUP($C25,'4.1 Base Funding'!$C$13:$P$106,3,FALSE),"[Sources of Funding ]")</f>
        <v>[Sources of Funding ]</v>
      </c>
      <c r="F25" s="114" t="str">
        <f>IFERROR(VLOOKUP($C25,'4.1 Base Funding'!$C$13:$P$106,13,FALSE),"[$]")</f>
        <v>[$]</v>
      </c>
      <c r="G25" s="115" t="str">
        <f>IFERROR(VLOOKUP($C25,'4.1 Base Funding'!$C$13:$P$106,14,FALSE),"[%]")</f>
        <v>[%]</v>
      </c>
      <c r="H25" s="21"/>
      <c r="I25" s="18"/>
      <c r="J25" s="19"/>
    </row>
    <row r="26" spans="1:10" s="23" customFormat="1" ht="52.5" customHeight="1" x14ac:dyDescent="0.25">
      <c r="A26" s="10"/>
      <c r="B26" s="14"/>
      <c r="C26" s="87"/>
      <c r="D26" s="440" t="s">
        <v>258</v>
      </c>
      <c r="E26" s="441"/>
      <c r="F26" s="441"/>
      <c r="G26" s="442"/>
      <c r="H26" s="21"/>
      <c r="I26" s="18"/>
      <c r="J26" s="19"/>
    </row>
    <row r="27" spans="1:10" s="59" customFormat="1" ht="7.5" customHeight="1" x14ac:dyDescent="0.25">
      <c r="A27" s="10"/>
      <c r="B27" s="14"/>
      <c r="C27" s="87"/>
      <c r="D27" s="197"/>
      <c r="E27" s="197"/>
      <c r="F27" s="158"/>
      <c r="G27" s="158"/>
      <c r="H27" s="21"/>
      <c r="I27" s="18"/>
      <c r="J27" s="19"/>
    </row>
    <row r="28" spans="1:10" s="23" customFormat="1" ht="20.100000000000001" customHeight="1" x14ac:dyDescent="0.25">
      <c r="A28" s="10"/>
      <c r="B28" s="14"/>
      <c r="C28" s="87">
        <v>6</v>
      </c>
      <c r="D28" s="113" t="str">
        <f>IFERROR(VLOOKUP($C28,'4.1 Base Funding'!$C$13:$P$106,2,FALSE),"[Program / Project / Initiative Name]")</f>
        <v>[Program / Project / Initiative Name]</v>
      </c>
      <c r="E28" s="113" t="str">
        <f>IFERROR(VLOOKUP($C28,'4.1 Base Funding'!$C$13:$P$106,3,FALSE),"[Sources of Funding ]")</f>
        <v>[Sources of Funding ]</v>
      </c>
      <c r="F28" s="114" t="str">
        <f>IFERROR(VLOOKUP($C28,'4.1 Base Funding'!$C$13:$P$106,13,FALSE),"[$]")</f>
        <v>[$]</v>
      </c>
      <c r="G28" s="115" t="str">
        <f>IFERROR(VLOOKUP($C28,'4.1 Base Funding'!$C$13:$P$106,14,FALSE),"[%]")</f>
        <v>[%]</v>
      </c>
      <c r="H28" s="21"/>
      <c r="I28" s="18"/>
      <c r="J28" s="19"/>
    </row>
    <row r="29" spans="1:10" s="23" customFormat="1" ht="52.5" customHeight="1" x14ac:dyDescent="0.25">
      <c r="A29" s="10"/>
      <c r="B29" s="14"/>
      <c r="C29" s="87"/>
      <c r="D29" s="440" t="s">
        <v>258</v>
      </c>
      <c r="E29" s="441"/>
      <c r="F29" s="441"/>
      <c r="G29" s="442"/>
      <c r="H29" s="21"/>
      <c r="I29" s="18"/>
      <c r="J29" s="19"/>
    </row>
    <row r="30" spans="1:10" s="59" customFormat="1" ht="7.5" customHeight="1" x14ac:dyDescent="0.25">
      <c r="A30" s="10"/>
      <c r="B30" s="14"/>
      <c r="C30" s="87"/>
      <c r="D30" s="197"/>
      <c r="E30" s="197"/>
      <c r="F30" s="158"/>
      <c r="G30" s="158"/>
      <c r="H30" s="21"/>
      <c r="I30" s="18"/>
      <c r="J30" s="19"/>
    </row>
    <row r="31" spans="1:10" s="23" customFormat="1" ht="20.100000000000001" customHeight="1" x14ac:dyDescent="0.25">
      <c r="A31" s="10"/>
      <c r="B31" s="14"/>
      <c r="C31" s="87">
        <v>7</v>
      </c>
      <c r="D31" s="113" t="str">
        <f>IFERROR(VLOOKUP($C31,'4.1 Base Funding'!$C$13:$P$106,2,FALSE),"[Program / Project / Initiative Name]")</f>
        <v>[Program / Project / Initiative Name]</v>
      </c>
      <c r="E31" s="113" t="str">
        <f>IFERROR(VLOOKUP($C31,'4.1 Base Funding'!$C$13:$P$106,3,FALSE),"[Sources of Funding ]")</f>
        <v>[Sources of Funding ]</v>
      </c>
      <c r="F31" s="114" t="str">
        <f>IFERROR(VLOOKUP($C31,'4.1 Base Funding'!$C$13:$P$106,13,FALSE),"[$]")</f>
        <v>[$]</v>
      </c>
      <c r="G31" s="115" t="str">
        <f>IFERROR(VLOOKUP($C31,'4.1 Base Funding'!$C$13:$P$106,14,FALSE),"[%]")</f>
        <v>[%]</v>
      </c>
      <c r="H31" s="21"/>
      <c r="I31" s="18"/>
      <c r="J31" s="19"/>
    </row>
    <row r="32" spans="1:10" s="23" customFormat="1" ht="52.5" customHeight="1" x14ac:dyDescent="0.25">
      <c r="A32" s="10"/>
      <c r="B32" s="14"/>
      <c r="C32" s="87"/>
      <c r="D32" s="440" t="s">
        <v>258</v>
      </c>
      <c r="E32" s="441"/>
      <c r="F32" s="441"/>
      <c r="G32" s="442"/>
      <c r="H32" s="21"/>
      <c r="I32" s="18"/>
      <c r="J32" s="19"/>
    </row>
    <row r="33" spans="1:10" s="59" customFormat="1" ht="7.5" customHeight="1" x14ac:dyDescent="0.25">
      <c r="A33" s="10"/>
      <c r="B33" s="14"/>
      <c r="C33" s="87"/>
      <c r="D33" s="197"/>
      <c r="E33" s="197"/>
      <c r="F33" s="158"/>
      <c r="G33" s="158"/>
      <c r="H33" s="21"/>
      <c r="I33" s="18"/>
      <c r="J33" s="19"/>
    </row>
    <row r="34" spans="1:10" s="23" customFormat="1" ht="20.100000000000001" customHeight="1" x14ac:dyDescent="0.25">
      <c r="A34" s="10"/>
      <c r="B34" s="14"/>
      <c r="C34" s="87">
        <v>8</v>
      </c>
      <c r="D34" s="113" t="str">
        <f>IFERROR(VLOOKUP($C34,'4.1 Base Funding'!$C$13:$P$106,2,FALSE),"[Program / Project / Initiative Name]")</f>
        <v>[Program / Project / Initiative Name]</v>
      </c>
      <c r="E34" s="113" t="str">
        <f>IFERROR(VLOOKUP($C34,'4.1 Base Funding'!$C$13:$P$106,3,FALSE),"[Sources of Funding ]")</f>
        <v>[Sources of Funding ]</v>
      </c>
      <c r="F34" s="114" t="str">
        <f>IFERROR(VLOOKUP($C34,'4.1 Base Funding'!$C$13:$P$106,13,FALSE),"[$]")</f>
        <v>[$]</v>
      </c>
      <c r="G34" s="115" t="str">
        <f>IFERROR(VLOOKUP($C34,'4.1 Base Funding'!$C$13:$P$106,14,FALSE),"[%]")</f>
        <v>[%]</v>
      </c>
      <c r="H34" s="21"/>
      <c r="I34" s="18"/>
      <c r="J34" s="19"/>
    </row>
    <row r="35" spans="1:10" s="23" customFormat="1" ht="52.5" customHeight="1" x14ac:dyDescent="0.25">
      <c r="A35" s="10"/>
      <c r="B35" s="14"/>
      <c r="C35" s="87"/>
      <c r="D35" s="440" t="s">
        <v>258</v>
      </c>
      <c r="E35" s="441"/>
      <c r="F35" s="441"/>
      <c r="G35" s="442"/>
      <c r="H35" s="21"/>
      <c r="I35" s="18"/>
      <c r="J35" s="19"/>
    </row>
    <row r="36" spans="1:10" s="59" customFormat="1" ht="7.5" customHeight="1" x14ac:dyDescent="0.25">
      <c r="A36" s="10"/>
      <c r="B36" s="14"/>
      <c r="C36" s="87"/>
      <c r="D36" s="197"/>
      <c r="E36" s="197"/>
      <c r="F36" s="158"/>
      <c r="G36" s="158"/>
      <c r="H36" s="21"/>
      <c r="I36" s="18"/>
      <c r="J36" s="19"/>
    </row>
    <row r="37" spans="1:10" s="23" customFormat="1" ht="20.100000000000001" customHeight="1" x14ac:dyDescent="0.25">
      <c r="A37" s="10"/>
      <c r="B37" s="14"/>
      <c r="C37" s="87">
        <v>9</v>
      </c>
      <c r="D37" s="113" t="str">
        <f>IFERROR(VLOOKUP($C37,'4.1 Base Funding'!$C$13:$P$106,2,FALSE),"[Program / Project / Initiative Name]")</f>
        <v>[Program / Project / Initiative Name]</v>
      </c>
      <c r="E37" s="113" t="str">
        <f>IFERROR(VLOOKUP($C37,'4.1 Base Funding'!$C$13:$P$106,3,FALSE),"[Sources of Funding ]")</f>
        <v>[Sources of Funding ]</v>
      </c>
      <c r="F37" s="114" t="str">
        <f>IFERROR(VLOOKUP($C37,'4.1 Base Funding'!$C$13:$P$106,13,FALSE),"[$]")</f>
        <v>[$]</v>
      </c>
      <c r="G37" s="115" t="str">
        <f>IFERROR(VLOOKUP($C37,'4.1 Base Funding'!$C$13:$P$106,14,FALSE),"[%]")</f>
        <v>[%]</v>
      </c>
      <c r="H37" s="21"/>
      <c r="I37" s="18"/>
      <c r="J37" s="19"/>
    </row>
    <row r="38" spans="1:10" s="23" customFormat="1" ht="52.5" customHeight="1" x14ac:dyDescent="0.25">
      <c r="A38" s="10"/>
      <c r="B38" s="14"/>
      <c r="C38" s="87"/>
      <c r="D38" s="440" t="s">
        <v>258</v>
      </c>
      <c r="E38" s="441"/>
      <c r="F38" s="441"/>
      <c r="G38" s="442"/>
      <c r="H38" s="21"/>
      <c r="I38" s="18"/>
      <c r="J38" s="19"/>
    </row>
    <row r="39" spans="1:10" s="59" customFormat="1" ht="7.5" customHeight="1" x14ac:dyDescent="0.25">
      <c r="A39" s="10"/>
      <c r="B39" s="14"/>
      <c r="C39" s="87"/>
      <c r="D39" s="197"/>
      <c r="E39" s="197"/>
      <c r="F39" s="158"/>
      <c r="G39" s="158"/>
      <c r="H39" s="21"/>
      <c r="I39" s="18"/>
      <c r="J39" s="19"/>
    </row>
    <row r="40" spans="1:10" s="23" customFormat="1" ht="20.100000000000001" customHeight="1" x14ac:dyDescent="0.25">
      <c r="A40" s="10"/>
      <c r="B40" s="14"/>
      <c r="C40" s="87">
        <v>10</v>
      </c>
      <c r="D40" s="113" t="str">
        <f>IFERROR(VLOOKUP($C40,'4.1 Base Funding'!$C$13:$P$106,2,FALSE),"[Program / Project / Initiative Name]")</f>
        <v>[Program / Project / Initiative Name]</v>
      </c>
      <c r="E40" s="113" t="str">
        <f>IFERROR(VLOOKUP($C40,'4.1 Base Funding'!$C$13:$P$106,3,FALSE),"[Sources of Funding ]")</f>
        <v>[Sources of Funding ]</v>
      </c>
      <c r="F40" s="114" t="str">
        <f>IFERROR(VLOOKUP($C40,'4.1 Base Funding'!$C$13:$P$106,13,FALSE),"[$]")</f>
        <v>[$]</v>
      </c>
      <c r="G40" s="115" t="str">
        <f>IFERROR(VLOOKUP($C40,'4.1 Base Funding'!$C$13:$P$106,14,FALSE),"[%]")</f>
        <v>[%]</v>
      </c>
      <c r="H40" s="21"/>
      <c r="I40" s="18"/>
      <c r="J40" s="19"/>
    </row>
    <row r="41" spans="1:10" s="23" customFormat="1" ht="52.5" customHeight="1" x14ac:dyDescent="0.25">
      <c r="A41" s="10"/>
      <c r="B41" s="14"/>
      <c r="C41" s="87"/>
      <c r="D41" s="440" t="s">
        <v>258</v>
      </c>
      <c r="E41" s="441"/>
      <c r="F41" s="441"/>
      <c r="G41" s="442"/>
      <c r="H41" s="21"/>
      <c r="I41" s="18"/>
      <c r="J41" s="19"/>
    </row>
    <row r="42" spans="1:10" s="59" customFormat="1" ht="7.5" customHeight="1" x14ac:dyDescent="0.25">
      <c r="A42" s="10"/>
      <c r="B42" s="14"/>
      <c r="C42" s="87"/>
      <c r="D42" s="197"/>
      <c r="E42" s="197"/>
      <c r="F42" s="158"/>
      <c r="G42" s="158"/>
      <c r="H42" s="21"/>
      <c r="I42" s="18"/>
      <c r="J42" s="19"/>
    </row>
    <row r="43" spans="1:10" s="23" customFormat="1" ht="20.100000000000001" customHeight="1" x14ac:dyDescent="0.25">
      <c r="A43" s="10"/>
      <c r="B43" s="14"/>
      <c r="C43" s="87">
        <v>11</v>
      </c>
      <c r="D43" s="113" t="str">
        <f>IFERROR(VLOOKUP($C43,'4.1 Base Funding'!$C$13:$P$106,2,FALSE),"[Program / Project / Initiative Name]")</f>
        <v>[Program / Project / Initiative Name]</v>
      </c>
      <c r="E43" s="113" t="str">
        <f>IFERROR(VLOOKUP($C43,'4.1 Base Funding'!$C$13:$P$106,3,FALSE),"[Sources of Funding ]")</f>
        <v>[Sources of Funding ]</v>
      </c>
      <c r="F43" s="114" t="str">
        <f>IFERROR(VLOOKUP($C43,'4.1 Base Funding'!$C$13:$P$106,13,FALSE),"[$]")</f>
        <v>[$]</v>
      </c>
      <c r="G43" s="115" t="str">
        <f>IFERROR(VLOOKUP($C43,'4.1 Base Funding'!$C$13:$P$106,14,FALSE),"[%]")</f>
        <v>[%]</v>
      </c>
      <c r="H43" s="21"/>
      <c r="I43" s="18"/>
      <c r="J43" s="19"/>
    </row>
    <row r="44" spans="1:10" s="23" customFormat="1" ht="52.5" customHeight="1" x14ac:dyDescent="0.25">
      <c r="A44" s="10"/>
      <c r="B44" s="14"/>
      <c r="C44" s="87"/>
      <c r="D44" s="440" t="s">
        <v>258</v>
      </c>
      <c r="E44" s="441"/>
      <c r="F44" s="441"/>
      <c r="G44" s="442"/>
      <c r="H44" s="21"/>
      <c r="I44" s="18"/>
      <c r="J44" s="19"/>
    </row>
    <row r="45" spans="1:10" s="59" customFormat="1" ht="7.5" customHeight="1" x14ac:dyDescent="0.25">
      <c r="A45" s="10"/>
      <c r="B45" s="14"/>
      <c r="C45" s="87"/>
      <c r="D45" s="197"/>
      <c r="E45" s="197"/>
      <c r="F45" s="158"/>
      <c r="G45" s="158"/>
      <c r="H45" s="21"/>
      <c r="I45" s="18"/>
      <c r="J45" s="19"/>
    </row>
    <row r="46" spans="1:10" s="23" customFormat="1" ht="20.100000000000001" customHeight="1" x14ac:dyDescent="0.25">
      <c r="A46" s="10"/>
      <c r="B46" s="14"/>
      <c r="C46" s="87">
        <v>12</v>
      </c>
      <c r="D46" s="113" t="str">
        <f>IFERROR(VLOOKUP($C46,'4.1 Base Funding'!$C$13:$P$106,2,FALSE),"[Program / Project / Initiative Name]")</f>
        <v>[Program / Project / Initiative Name]</v>
      </c>
      <c r="E46" s="113" t="str">
        <f>IFERROR(VLOOKUP($C46,'4.1 Base Funding'!$C$13:$P$106,3,FALSE),"[Sources of Funding ]")</f>
        <v>[Sources of Funding ]</v>
      </c>
      <c r="F46" s="114" t="str">
        <f>IFERROR(VLOOKUP($C46,'4.1 Base Funding'!$C$13:$P$106,13,FALSE),"[$]")</f>
        <v>[$]</v>
      </c>
      <c r="G46" s="115" t="str">
        <f>IFERROR(VLOOKUP($C46,'4.1 Base Funding'!$C$13:$P$106,14,FALSE),"[%]")</f>
        <v>[%]</v>
      </c>
      <c r="H46" s="21"/>
      <c r="I46" s="18"/>
      <c r="J46" s="19"/>
    </row>
    <row r="47" spans="1:10" s="23" customFormat="1" ht="52.5" customHeight="1" x14ac:dyDescent="0.25">
      <c r="A47" s="10"/>
      <c r="B47" s="14"/>
      <c r="C47" s="87"/>
      <c r="D47" s="440" t="s">
        <v>258</v>
      </c>
      <c r="E47" s="441"/>
      <c r="F47" s="441"/>
      <c r="G47" s="442"/>
      <c r="H47" s="21"/>
      <c r="I47" s="18"/>
      <c r="J47" s="19"/>
    </row>
    <row r="48" spans="1:10" s="59" customFormat="1" ht="7.5" customHeight="1" x14ac:dyDescent="0.25">
      <c r="A48" s="10"/>
      <c r="B48" s="14"/>
      <c r="C48" s="87"/>
      <c r="D48" s="197"/>
      <c r="E48" s="197"/>
      <c r="F48" s="158"/>
      <c r="G48" s="158"/>
      <c r="H48" s="21"/>
      <c r="I48" s="18"/>
      <c r="J48" s="19"/>
    </row>
    <row r="49" spans="1:10" s="23" customFormat="1" ht="20.100000000000001" customHeight="1" x14ac:dyDescent="0.25">
      <c r="A49" s="10"/>
      <c r="B49" s="14"/>
      <c r="C49" s="87">
        <v>13</v>
      </c>
      <c r="D49" s="113" t="str">
        <f>IFERROR(VLOOKUP($C49,'4.1 Base Funding'!$C$13:$P$106,2,FALSE),"[Program / Project / Initiative Name]")</f>
        <v>[Program / Project / Initiative Name]</v>
      </c>
      <c r="E49" s="113" t="str">
        <f>IFERROR(VLOOKUP($C49,'4.1 Base Funding'!$C$13:$P$106,3,FALSE),"[Sources of Funding ]")</f>
        <v>[Sources of Funding ]</v>
      </c>
      <c r="F49" s="114" t="str">
        <f>IFERROR(VLOOKUP($C49,'4.1 Base Funding'!$C$13:$P$106,13,FALSE),"[$]")</f>
        <v>[$]</v>
      </c>
      <c r="G49" s="115" t="str">
        <f>IFERROR(VLOOKUP($C49,'4.1 Base Funding'!$C$13:$P$106,14,FALSE),"[%]")</f>
        <v>[%]</v>
      </c>
      <c r="H49" s="21"/>
      <c r="I49" s="18"/>
      <c r="J49" s="19"/>
    </row>
    <row r="50" spans="1:10" s="23" customFormat="1" ht="52.5" customHeight="1" x14ac:dyDescent="0.25">
      <c r="A50" s="10"/>
      <c r="B50" s="14"/>
      <c r="C50" s="87"/>
      <c r="D50" s="440" t="s">
        <v>258</v>
      </c>
      <c r="E50" s="441"/>
      <c r="F50" s="441"/>
      <c r="G50" s="442"/>
      <c r="H50" s="21"/>
      <c r="I50" s="18"/>
      <c r="J50" s="19"/>
    </row>
    <row r="51" spans="1:10" s="59" customFormat="1" ht="7.5" customHeight="1" x14ac:dyDescent="0.25">
      <c r="A51" s="10"/>
      <c r="B51" s="14"/>
      <c r="C51" s="87"/>
      <c r="D51" s="197"/>
      <c r="E51" s="197"/>
      <c r="F51" s="158"/>
      <c r="G51" s="158"/>
      <c r="H51" s="21"/>
      <c r="I51" s="18"/>
      <c r="J51" s="19"/>
    </row>
    <row r="52" spans="1:10" s="23" customFormat="1" ht="20.100000000000001" customHeight="1" x14ac:dyDescent="0.25">
      <c r="A52" s="10"/>
      <c r="B52" s="14"/>
      <c r="C52" s="87">
        <v>14</v>
      </c>
      <c r="D52" s="113" t="str">
        <f>IFERROR(VLOOKUP($C52,'4.1 Base Funding'!$C$13:$P$106,2,FALSE),"[Program / Project / Initiative Name]")</f>
        <v>[Program / Project / Initiative Name]</v>
      </c>
      <c r="E52" s="113" t="str">
        <f>IFERROR(VLOOKUP($C52,'4.1 Base Funding'!$C$13:$P$106,3,FALSE),"[Sources of Funding ]")</f>
        <v>[Sources of Funding ]</v>
      </c>
      <c r="F52" s="114" t="str">
        <f>IFERROR(VLOOKUP($C52,'4.1 Base Funding'!$C$13:$P$106,13,FALSE),"[$]")</f>
        <v>[$]</v>
      </c>
      <c r="G52" s="115" t="str">
        <f>IFERROR(VLOOKUP($C52,'4.1 Base Funding'!$C$13:$P$106,14,FALSE),"[%]")</f>
        <v>[%]</v>
      </c>
      <c r="H52" s="21"/>
      <c r="I52" s="18"/>
      <c r="J52" s="19"/>
    </row>
    <row r="53" spans="1:10" s="23" customFormat="1" ht="52.5" customHeight="1" x14ac:dyDescent="0.25">
      <c r="A53" s="10"/>
      <c r="B53" s="14"/>
      <c r="C53" s="87"/>
      <c r="D53" s="440" t="s">
        <v>258</v>
      </c>
      <c r="E53" s="441"/>
      <c r="F53" s="441"/>
      <c r="G53" s="442"/>
      <c r="H53" s="21"/>
      <c r="I53" s="18"/>
      <c r="J53" s="19"/>
    </row>
    <row r="54" spans="1:10" s="59" customFormat="1" ht="7.5" customHeight="1" x14ac:dyDescent="0.25">
      <c r="A54" s="10"/>
      <c r="B54" s="14"/>
      <c r="C54" s="87"/>
      <c r="D54" s="197"/>
      <c r="E54" s="197"/>
      <c r="F54" s="158"/>
      <c r="G54" s="158"/>
      <c r="H54" s="21"/>
      <c r="I54" s="18"/>
      <c r="J54" s="19"/>
    </row>
    <row r="55" spans="1:10" s="23" customFormat="1" ht="20.100000000000001" customHeight="1" x14ac:dyDescent="0.25">
      <c r="A55" s="10"/>
      <c r="B55" s="14"/>
      <c r="C55" s="87">
        <v>15</v>
      </c>
      <c r="D55" s="113" t="str">
        <f>IFERROR(VLOOKUP($C55,'4.1 Base Funding'!$C$13:$P$106,2,FALSE),"[Program / Project / Initiative Name]")</f>
        <v>[Program / Project / Initiative Name]</v>
      </c>
      <c r="E55" s="113" t="str">
        <f>IFERROR(VLOOKUP($C55,'4.1 Base Funding'!$C$13:$P$106,3,FALSE),"[Sources of Funding ]")</f>
        <v>[Sources of Funding ]</v>
      </c>
      <c r="F55" s="114" t="str">
        <f>IFERROR(VLOOKUP($C55,'4.1 Base Funding'!$C$13:$P$106,13,FALSE),"[$]")</f>
        <v>[$]</v>
      </c>
      <c r="G55" s="115" t="str">
        <f>IFERROR(VLOOKUP($C55,'4.1 Base Funding'!$C$13:$P$106,14,FALSE),"[%]")</f>
        <v>[%]</v>
      </c>
      <c r="H55" s="21"/>
      <c r="I55" s="18"/>
      <c r="J55" s="19"/>
    </row>
    <row r="56" spans="1:10" s="23" customFormat="1" ht="52.5" customHeight="1" x14ac:dyDescent="0.25">
      <c r="A56" s="10"/>
      <c r="B56" s="14"/>
      <c r="C56" s="87"/>
      <c r="D56" s="440" t="s">
        <v>258</v>
      </c>
      <c r="E56" s="441"/>
      <c r="F56" s="441"/>
      <c r="G56" s="442"/>
      <c r="H56" s="21"/>
      <c r="I56" s="18"/>
      <c r="J56" s="19"/>
    </row>
    <row r="57" spans="1:10" s="59" customFormat="1" ht="7.5" customHeight="1" x14ac:dyDescent="0.25">
      <c r="A57" s="10"/>
      <c r="B57" s="14"/>
      <c r="C57" s="87"/>
      <c r="D57" s="197"/>
      <c r="E57" s="197"/>
      <c r="F57" s="158"/>
      <c r="G57" s="158"/>
      <c r="H57" s="21"/>
      <c r="I57" s="18"/>
      <c r="J57" s="19"/>
    </row>
    <row r="58" spans="1:10" s="23" customFormat="1" ht="20.100000000000001" customHeight="1" x14ac:dyDescent="0.25">
      <c r="A58" s="10"/>
      <c r="B58" s="14"/>
      <c r="C58" s="87">
        <v>16</v>
      </c>
      <c r="D58" s="113" t="str">
        <f>IFERROR(VLOOKUP($C58,'4.1 Base Funding'!$C$13:$P$106,2,FALSE),"[Program / Project / Initiative Name]")</f>
        <v>[Program / Project / Initiative Name]</v>
      </c>
      <c r="E58" s="113" t="str">
        <f>IFERROR(VLOOKUP($C58,'4.1 Base Funding'!$C$13:$P$106,3,FALSE),"[Sources of Funding ]")</f>
        <v>[Sources of Funding ]</v>
      </c>
      <c r="F58" s="114" t="str">
        <f>IFERROR(VLOOKUP($C58,'4.1 Base Funding'!$C$13:$P$106,13,FALSE),"[$]")</f>
        <v>[$]</v>
      </c>
      <c r="G58" s="115" t="str">
        <f>IFERROR(VLOOKUP($C58,'4.1 Base Funding'!$C$13:$P$106,14,FALSE),"[%]")</f>
        <v>[%]</v>
      </c>
      <c r="H58" s="21"/>
      <c r="I58" s="18"/>
      <c r="J58" s="19"/>
    </row>
    <row r="59" spans="1:10" s="23" customFormat="1" ht="52.5" customHeight="1" x14ac:dyDescent="0.25">
      <c r="A59" s="10"/>
      <c r="B59" s="14"/>
      <c r="C59" s="87"/>
      <c r="D59" s="440" t="s">
        <v>258</v>
      </c>
      <c r="E59" s="441"/>
      <c r="F59" s="441"/>
      <c r="G59" s="442"/>
      <c r="H59" s="21"/>
      <c r="I59" s="18"/>
      <c r="J59" s="19"/>
    </row>
    <row r="60" spans="1:10" s="59" customFormat="1" ht="7.5" customHeight="1" x14ac:dyDescent="0.25">
      <c r="A60" s="10"/>
      <c r="B60" s="14"/>
      <c r="C60" s="87"/>
      <c r="D60" s="197"/>
      <c r="E60" s="197"/>
      <c r="F60" s="158"/>
      <c r="G60" s="158"/>
      <c r="H60" s="21"/>
      <c r="I60" s="18"/>
      <c r="J60" s="19"/>
    </row>
    <row r="61" spans="1:10" s="23" customFormat="1" ht="20.100000000000001" customHeight="1" x14ac:dyDescent="0.25">
      <c r="A61" s="10"/>
      <c r="B61" s="14"/>
      <c r="C61" s="87">
        <v>17</v>
      </c>
      <c r="D61" s="113" t="str">
        <f>IFERROR(VLOOKUP($C61,'4.1 Base Funding'!$C$13:$P$106,2,FALSE),"[Program / Project / Initiative Name]")</f>
        <v>[Program / Project / Initiative Name]</v>
      </c>
      <c r="E61" s="113" t="str">
        <f>IFERROR(VLOOKUP($C61,'4.1 Base Funding'!$C$13:$P$106,3,FALSE),"[Sources of Funding ]")</f>
        <v>[Sources of Funding ]</v>
      </c>
      <c r="F61" s="114" t="str">
        <f>IFERROR(VLOOKUP($C61,'4.1 Base Funding'!$C$13:$P$106,13,FALSE),"[$]")</f>
        <v>[$]</v>
      </c>
      <c r="G61" s="115" t="str">
        <f>IFERROR(VLOOKUP($C61,'4.1 Base Funding'!$C$13:$P$106,14,FALSE),"[%]")</f>
        <v>[%]</v>
      </c>
      <c r="H61" s="21"/>
      <c r="I61" s="18"/>
      <c r="J61" s="19"/>
    </row>
    <row r="62" spans="1:10" s="23" customFormat="1" ht="52.5" customHeight="1" x14ac:dyDescent="0.25">
      <c r="A62" s="10"/>
      <c r="B62" s="14"/>
      <c r="C62" s="87"/>
      <c r="D62" s="440" t="s">
        <v>258</v>
      </c>
      <c r="E62" s="441"/>
      <c r="F62" s="441"/>
      <c r="G62" s="442"/>
      <c r="H62" s="21"/>
      <c r="I62" s="18"/>
      <c r="J62" s="19"/>
    </row>
    <row r="63" spans="1:10" s="59" customFormat="1" ht="7.5" customHeight="1" x14ac:dyDescent="0.25">
      <c r="A63" s="10"/>
      <c r="B63" s="14"/>
      <c r="C63" s="87"/>
      <c r="D63" s="197"/>
      <c r="E63" s="197"/>
      <c r="F63" s="158"/>
      <c r="G63" s="158"/>
      <c r="H63" s="21"/>
      <c r="I63" s="18"/>
      <c r="J63" s="19"/>
    </row>
    <row r="64" spans="1:10" s="23" customFormat="1" ht="20.100000000000001" customHeight="1" x14ac:dyDescent="0.25">
      <c r="A64" s="10"/>
      <c r="B64" s="14"/>
      <c r="C64" s="87">
        <v>18</v>
      </c>
      <c r="D64" s="113" t="str">
        <f>IFERROR(VLOOKUP($C64,'4.1 Base Funding'!$C$13:$P$106,2,FALSE),"[Program / Project / Initiative Name]")</f>
        <v>[Program / Project / Initiative Name]</v>
      </c>
      <c r="E64" s="113" t="str">
        <f>IFERROR(VLOOKUP($C64,'4.1 Base Funding'!$C$13:$P$106,3,FALSE),"[Sources of Funding ]")</f>
        <v>[Sources of Funding ]</v>
      </c>
      <c r="F64" s="114" t="str">
        <f>IFERROR(VLOOKUP($C64,'4.1 Base Funding'!$C$13:$P$106,13,FALSE),"[$]")</f>
        <v>[$]</v>
      </c>
      <c r="G64" s="115" t="str">
        <f>IFERROR(VLOOKUP($C64,'4.1 Base Funding'!$C$13:$P$106,14,FALSE),"[%]")</f>
        <v>[%]</v>
      </c>
      <c r="H64" s="21"/>
      <c r="I64" s="18"/>
      <c r="J64" s="19"/>
    </row>
    <row r="65" spans="1:10" s="23" customFormat="1" ht="52.5" customHeight="1" x14ac:dyDescent="0.25">
      <c r="A65" s="10"/>
      <c r="B65" s="14"/>
      <c r="C65" s="87"/>
      <c r="D65" s="440" t="s">
        <v>258</v>
      </c>
      <c r="E65" s="441"/>
      <c r="F65" s="441"/>
      <c r="G65" s="442"/>
      <c r="H65" s="21"/>
      <c r="I65" s="18"/>
      <c r="J65" s="19"/>
    </row>
    <row r="66" spans="1:10" s="59" customFormat="1" ht="7.5" customHeight="1" x14ac:dyDescent="0.25">
      <c r="A66" s="10"/>
      <c r="B66" s="14"/>
      <c r="C66" s="87"/>
      <c r="D66" s="197"/>
      <c r="E66" s="197"/>
      <c r="F66" s="158"/>
      <c r="G66" s="158"/>
      <c r="H66" s="21"/>
      <c r="I66" s="18"/>
      <c r="J66" s="19"/>
    </row>
    <row r="67" spans="1:10" s="23" customFormat="1" ht="20.100000000000001" customHeight="1" x14ac:dyDescent="0.25">
      <c r="A67" s="10"/>
      <c r="B67" s="14"/>
      <c r="C67" s="87">
        <v>19</v>
      </c>
      <c r="D67" s="113" t="str">
        <f>IFERROR(VLOOKUP($C67,'4.1 Base Funding'!$C$13:$P$106,2,FALSE),"[Program / Project / Initiative Name]")</f>
        <v>[Program / Project / Initiative Name]</v>
      </c>
      <c r="E67" s="113" t="str">
        <f>IFERROR(VLOOKUP($C67,'4.1 Base Funding'!$C$13:$P$106,3,FALSE),"[Sources of Funding ]")</f>
        <v>[Sources of Funding ]</v>
      </c>
      <c r="F67" s="114" t="str">
        <f>IFERROR(VLOOKUP($C67,'4.1 Base Funding'!$C$13:$P$106,13,FALSE),"[$]")</f>
        <v>[$]</v>
      </c>
      <c r="G67" s="115" t="str">
        <f>IFERROR(VLOOKUP($C67,'4.1 Base Funding'!$C$13:$P$106,14,FALSE),"[%]")</f>
        <v>[%]</v>
      </c>
      <c r="H67" s="21"/>
      <c r="I67" s="18"/>
      <c r="J67" s="19"/>
    </row>
    <row r="68" spans="1:10" s="23" customFormat="1" ht="52.5" customHeight="1" x14ac:dyDescent="0.25">
      <c r="A68" s="10"/>
      <c r="B68" s="14"/>
      <c r="C68" s="87"/>
      <c r="D68" s="440" t="s">
        <v>258</v>
      </c>
      <c r="E68" s="441"/>
      <c r="F68" s="441"/>
      <c r="G68" s="442"/>
      <c r="H68" s="21"/>
      <c r="I68" s="18"/>
      <c r="J68" s="19"/>
    </row>
    <row r="69" spans="1:10" s="59" customFormat="1" ht="7.5" customHeight="1" x14ac:dyDescent="0.25">
      <c r="A69" s="10"/>
      <c r="B69" s="14"/>
      <c r="C69" s="87"/>
      <c r="D69" s="197"/>
      <c r="E69" s="197"/>
      <c r="F69" s="158"/>
      <c r="G69" s="158"/>
      <c r="H69" s="21"/>
      <c r="I69" s="18"/>
      <c r="J69" s="19"/>
    </row>
    <row r="70" spans="1:10" s="23" customFormat="1" ht="20.100000000000001" customHeight="1" x14ac:dyDescent="0.25">
      <c r="A70" s="10"/>
      <c r="B70" s="14"/>
      <c r="C70" s="87">
        <v>20</v>
      </c>
      <c r="D70" s="113" t="str">
        <f>IFERROR(VLOOKUP($C70,'4.1 Base Funding'!$C$13:$P$106,2,FALSE),"[Program / Project / Initiative Name]")</f>
        <v>[Program / Project / Initiative Name]</v>
      </c>
      <c r="E70" s="113" t="str">
        <f>IFERROR(VLOOKUP($C70,'4.1 Base Funding'!$C$13:$P$106,3,FALSE),"[Sources of Funding ]")</f>
        <v>[Sources of Funding ]</v>
      </c>
      <c r="F70" s="114" t="str">
        <f>IFERROR(VLOOKUP($C70,'4.1 Base Funding'!$C$13:$P$106,13,FALSE),"[$]")</f>
        <v>[$]</v>
      </c>
      <c r="G70" s="115" t="str">
        <f>IFERROR(VLOOKUP($C70,'4.1 Base Funding'!$C$13:$P$106,14,FALSE),"[%]")</f>
        <v>[%]</v>
      </c>
      <c r="H70" s="21"/>
      <c r="I70" s="18"/>
      <c r="J70" s="19"/>
    </row>
    <row r="71" spans="1:10" s="23" customFormat="1" ht="52.5" customHeight="1" x14ac:dyDescent="0.25">
      <c r="A71" s="10"/>
      <c r="B71" s="14"/>
      <c r="C71" s="87"/>
      <c r="D71" s="440" t="s">
        <v>258</v>
      </c>
      <c r="E71" s="441"/>
      <c r="F71" s="441"/>
      <c r="G71" s="442"/>
      <c r="H71" s="21"/>
      <c r="I71" s="18"/>
      <c r="J71" s="19"/>
    </row>
    <row r="72" spans="1:10" s="23" customFormat="1" ht="20.100000000000001" customHeight="1" x14ac:dyDescent="0.25">
      <c r="A72" s="10"/>
      <c r="B72" s="14"/>
      <c r="C72" s="87">
        <v>21</v>
      </c>
      <c r="D72" s="113" t="str">
        <f>IFERROR(VLOOKUP($C72,'4.1 Base Funding'!$C$13:$P$106,2,FALSE),"[Program / Project / Initiative Name]")</f>
        <v>[Program / Project / Initiative Name]</v>
      </c>
      <c r="E72" s="113" t="str">
        <f>IFERROR(VLOOKUP($C72,'4.1 Base Funding'!$C$13:$P$106,3,FALSE),"[Sources of Funding ]")</f>
        <v>[Sources of Funding ]</v>
      </c>
      <c r="F72" s="114" t="str">
        <f>IFERROR(VLOOKUP($C72,'4.1 Base Funding'!$C$13:$P$106,13,FALSE),"[$]")</f>
        <v>[$]</v>
      </c>
      <c r="G72" s="115" t="str">
        <f>IFERROR(VLOOKUP($C72,'4.1 Base Funding'!$C$13:$P$106,14,FALSE),"[%]")</f>
        <v>[%]</v>
      </c>
      <c r="H72" s="21"/>
      <c r="I72" s="18"/>
      <c r="J72" s="19"/>
    </row>
    <row r="73" spans="1:10" s="23" customFormat="1" ht="52.5" customHeight="1" x14ac:dyDescent="0.25">
      <c r="A73" s="10"/>
      <c r="B73" s="14"/>
      <c r="C73" s="87"/>
      <c r="D73" s="440" t="s">
        <v>258</v>
      </c>
      <c r="E73" s="441"/>
      <c r="F73" s="441"/>
      <c r="G73" s="442"/>
      <c r="H73" s="21"/>
      <c r="I73" s="18"/>
      <c r="J73" s="19"/>
    </row>
    <row r="74" spans="1:10" s="59" customFormat="1" ht="7.5" customHeight="1" x14ac:dyDescent="0.25">
      <c r="A74" s="10"/>
      <c r="B74" s="14"/>
      <c r="C74" s="87"/>
      <c r="D74" s="197"/>
      <c r="E74" s="197"/>
      <c r="F74" s="158"/>
      <c r="G74" s="158"/>
      <c r="H74" s="21"/>
      <c r="I74" s="18"/>
      <c r="J74" s="19"/>
    </row>
    <row r="75" spans="1:10" s="23" customFormat="1" ht="20.100000000000001" customHeight="1" x14ac:dyDescent="0.25">
      <c r="A75" s="10"/>
      <c r="B75" s="14"/>
      <c r="C75" s="87">
        <v>22</v>
      </c>
      <c r="D75" s="113" t="str">
        <f>IFERROR(VLOOKUP($C75,'4.1 Base Funding'!$C$13:$P$106,2,FALSE),"[Program / Project / Initiative Name]")</f>
        <v>[Program / Project / Initiative Name]</v>
      </c>
      <c r="E75" s="113" t="str">
        <f>IFERROR(VLOOKUP($C75,'4.1 Base Funding'!$C$13:$P$106,3,FALSE),"[Sources of Funding ]")</f>
        <v>[Sources of Funding ]</v>
      </c>
      <c r="F75" s="114" t="str">
        <f>IFERROR(VLOOKUP($C75,'4.1 Base Funding'!$C$13:$P$106,13,FALSE),"[$]")</f>
        <v>[$]</v>
      </c>
      <c r="G75" s="115" t="str">
        <f>IFERROR(VLOOKUP($C75,'4.1 Base Funding'!$C$13:$P$106,14,FALSE),"[%]")</f>
        <v>[%]</v>
      </c>
      <c r="H75" s="21"/>
      <c r="I75" s="18"/>
      <c r="J75" s="19"/>
    </row>
    <row r="76" spans="1:10" s="23" customFormat="1" ht="52.5" customHeight="1" x14ac:dyDescent="0.25">
      <c r="A76" s="10"/>
      <c r="B76" s="14"/>
      <c r="C76" s="87"/>
      <c r="D76" s="440" t="s">
        <v>258</v>
      </c>
      <c r="E76" s="441"/>
      <c r="F76" s="441"/>
      <c r="G76" s="442"/>
      <c r="H76" s="21"/>
      <c r="I76" s="18"/>
      <c r="J76" s="19"/>
    </row>
    <row r="77" spans="1:10" s="59" customFormat="1" ht="7.5" customHeight="1" x14ac:dyDescent="0.25">
      <c r="A77" s="10"/>
      <c r="B77" s="14"/>
      <c r="C77" s="87"/>
      <c r="D77" s="197"/>
      <c r="E77" s="197"/>
      <c r="F77" s="158"/>
      <c r="G77" s="158"/>
      <c r="H77" s="21"/>
      <c r="I77" s="18"/>
      <c r="J77" s="19"/>
    </row>
    <row r="78" spans="1:10" s="23" customFormat="1" ht="20.100000000000001" customHeight="1" x14ac:dyDescent="0.25">
      <c r="A78" s="10"/>
      <c r="B78" s="14"/>
      <c r="C78" s="87">
        <v>23</v>
      </c>
      <c r="D78" s="113" t="str">
        <f>IFERROR(VLOOKUP($C78,'4.1 Base Funding'!$C$13:$P$106,2,FALSE),"[Program / Project / Initiative Name]")</f>
        <v>[Program / Project / Initiative Name]</v>
      </c>
      <c r="E78" s="113" t="str">
        <f>IFERROR(VLOOKUP($C78,'4.1 Base Funding'!$C$13:$P$106,3,FALSE),"[Sources of Funding ]")</f>
        <v>[Sources of Funding ]</v>
      </c>
      <c r="F78" s="114" t="str">
        <f>IFERROR(VLOOKUP($C78,'4.1 Base Funding'!$C$13:$P$106,13,FALSE),"[$]")</f>
        <v>[$]</v>
      </c>
      <c r="G78" s="115" t="str">
        <f>IFERROR(VLOOKUP($C78,'4.1 Base Funding'!$C$13:$P$106,14,FALSE),"[%]")</f>
        <v>[%]</v>
      </c>
      <c r="H78" s="21"/>
      <c r="I78" s="18"/>
      <c r="J78" s="19"/>
    </row>
    <row r="79" spans="1:10" s="23" customFormat="1" ht="52.5" customHeight="1" x14ac:dyDescent="0.25">
      <c r="A79" s="10"/>
      <c r="B79" s="14"/>
      <c r="C79" s="87"/>
      <c r="D79" s="440" t="s">
        <v>258</v>
      </c>
      <c r="E79" s="441"/>
      <c r="F79" s="441"/>
      <c r="G79" s="442"/>
      <c r="H79" s="21"/>
      <c r="I79" s="18"/>
      <c r="J79" s="19"/>
    </row>
    <row r="80" spans="1:10" s="59" customFormat="1" ht="7.5" customHeight="1" x14ac:dyDescent="0.25">
      <c r="A80" s="10"/>
      <c r="B80" s="14"/>
      <c r="C80" s="87"/>
      <c r="D80" s="197"/>
      <c r="E80" s="197"/>
      <c r="F80" s="158"/>
      <c r="G80" s="158"/>
      <c r="H80" s="21"/>
      <c r="I80" s="18"/>
      <c r="J80" s="19"/>
    </row>
    <row r="81" spans="1:10" s="23" customFormat="1" ht="20.100000000000001" customHeight="1" x14ac:dyDescent="0.25">
      <c r="A81" s="10"/>
      <c r="B81" s="14"/>
      <c r="C81" s="87">
        <v>24</v>
      </c>
      <c r="D81" s="113" t="str">
        <f>IFERROR(VLOOKUP($C81,'4.1 Base Funding'!$C$13:$P$106,2,FALSE),"[Program / Project / Initiative Name]")</f>
        <v>[Program / Project / Initiative Name]</v>
      </c>
      <c r="E81" s="113" t="str">
        <f>IFERROR(VLOOKUP($C81,'4.1 Base Funding'!$C$13:$P$106,3,FALSE),"[Sources of Funding ]")</f>
        <v>[Sources of Funding ]</v>
      </c>
      <c r="F81" s="114" t="str">
        <f>IFERROR(VLOOKUP($C81,'4.1 Base Funding'!$C$13:$P$106,13,FALSE),"[$]")</f>
        <v>[$]</v>
      </c>
      <c r="G81" s="115" t="str">
        <f>IFERROR(VLOOKUP($C81,'4.1 Base Funding'!$C$13:$P$106,14,FALSE),"[%]")</f>
        <v>[%]</v>
      </c>
      <c r="H81" s="21"/>
      <c r="I81" s="18"/>
      <c r="J81" s="19"/>
    </row>
    <row r="82" spans="1:10" s="23" customFormat="1" ht="52.5" customHeight="1" x14ac:dyDescent="0.25">
      <c r="A82" s="10"/>
      <c r="B82" s="14"/>
      <c r="C82" s="87"/>
      <c r="D82" s="440" t="s">
        <v>258</v>
      </c>
      <c r="E82" s="441"/>
      <c r="F82" s="441"/>
      <c r="G82" s="442"/>
      <c r="H82" s="21"/>
      <c r="I82" s="18"/>
      <c r="J82" s="19"/>
    </row>
    <row r="83" spans="1:10" s="59" customFormat="1" ht="7.5" customHeight="1" x14ac:dyDescent="0.25">
      <c r="A83" s="10"/>
      <c r="B83" s="14"/>
      <c r="C83" s="87"/>
      <c r="D83" s="197"/>
      <c r="E83" s="197"/>
      <c r="F83" s="158"/>
      <c r="G83" s="158"/>
      <c r="H83" s="21"/>
      <c r="I83" s="18"/>
      <c r="J83" s="19"/>
    </row>
    <row r="84" spans="1:10" s="23" customFormat="1" ht="20.100000000000001" customHeight="1" x14ac:dyDescent="0.25">
      <c r="A84" s="10"/>
      <c r="B84" s="14"/>
      <c r="C84" s="87">
        <v>25</v>
      </c>
      <c r="D84" s="113" t="str">
        <f>IFERROR(VLOOKUP($C84,'4.1 Base Funding'!$C$13:$P$106,2,FALSE),"[Program / Project / Initiative Name]")</f>
        <v>[Program / Project / Initiative Name]</v>
      </c>
      <c r="E84" s="113" t="str">
        <f>IFERROR(VLOOKUP($C84,'4.1 Base Funding'!$C$13:$P$106,3,FALSE),"[Sources of Funding ]")</f>
        <v>[Sources of Funding ]</v>
      </c>
      <c r="F84" s="114" t="str">
        <f>IFERROR(VLOOKUP($C84,'4.1 Base Funding'!$C$13:$P$106,13,FALSE),"[$]")</f>
        <v>[$]</v>
      </c>
      <c r="G84" s="115" t="str">
        <f>IFERROR(VLOOKUP($C84,'4.1 Base Funding'!$C$13:$P$106,14,FALSE),"[%]")</f>
        <v>[%]</v>
      </c>
      <c r="H84" s="21"/>
      <c r="I84" s="18"/>
      <c r="J84" s="19"/>
    </row>
    <row r="85" spans="1:10" s="23" customFormat="1" ht="52.5" customHeight="1" x14ac:dyDescent="0.25">
      <c r="A85" s="10"/>
      <c r="B85" s="14"/>
      <c r="C85" s="87"/>
      <c r="D85" s="440" t="s">
        <v>258</v>
      </c>
      <c r="E85" s="441"/>
      <c r="F85" s="441"/>
      <c r="G85" s="442"/>
      <c r="H85" s="21"/>
      <c r="I85" s="18"/>
      <c r="J85" s="19"/>
    </row>
    <row r="86" spans="1:10" s="59" customFormat="1" ht="7.5" customHeight="1" x14ac:dyDescent="0.25">
      <c r="A86" s="10"/>
      <c r="B86" s="14"/>
      <c r="C86" s="87"/>
      <c r="D86" s="197"/>
      <c r="E86" s="197"/>
      <c r="F86" s="158"/>
      <c r="G86" s="158"/>
      <c r="H86" s="21"/>
      <c r="I86" s="18"/>
      <c r="J86" s="19"/>
    </row>
    <row r="87" spans="1:10" s="23" customFormat="1" ht="20.100000000000001" customHeight="1" x14ac:dyDescent="0.25">
      <c r="A87" s="10"/>
      <c r="B87" s="14"/>
      <c r="C87" s="87">
        <v>26</v>
      </c>
      <c r="D87" s="113" t="str">
        <f>IFERROR(VLOOKUP($C87,'4.1 Base Funding'!$C$13:$P$106,2,FALSE),"[Program / Project / Initiative Name]")</f>
        <v>[Program / Project / Initiative Name]</v>
      </c>
      <c r="E87" s="113" t="str">
        <f>IFERROR(VLOOKUP($C87,'4.1 Base Funding'!$C$13:$P$106,3,FALSE),"[Sources of Funding ]")</f>
        <v>[Sources of Funding ]</v>
      </c>
      <c r="F87" s="114" t="str">
        <f>IFERROR(VLOOKUP($C87,'4.1 Base Funding'!$C$13:$P$106,13,FALSE),"[$]")</f>
        <v>[$]</v>
      </c>
      <c r="G87" s="115" t="str">
        <f>IFERROR(VLOOKUP($C87,'4.1 Base Funding'!$C$13:$P$106,14,FALSE),"[%]")</f>
        <v>[%]</v>
      </c>
      <c r="H87" s="21"/>
      <c r="I87" s="18"/>
      <c r="J87" s="19"/>
    </row>
    <row r="88" spans="1:10" s="23" customFormat="1" ht="52.5" customHeight="1" x14ac:dyDescent="0.25">
      <c r="A88" s="10"/>
      <c r="B88" s="14"/>
      <c r="C88" s="87"/>
      <c r="D88" s="440" t="s">
        <v>258</v>
      </c>
      <c r="E88" s="441"/>
      <c r="F88" s="441"/>
      <c r="G88" s="442"/>
      <c r="H88" s="21"/>
      <c r="I88" s="18"/>
      <c r="J88" s="19"/>
    </row>
    <row r="89" spans="1:10" s="59" customFormat="1" ht="7.5" customHeight="1" x14ac:dyDescent="0.25">
      <c r="A89" s="10"/>
      <c r="B89" s="14"/>
      <c r="C89" s="87"/>
      <c r="D89" s="197"/>
      <c r="E89" s="197"/>
      <c r="F89" s="158"/>
      <c r="G89" s="158"/>
      <c r="H89" s="21"/>
      <c r="I89" s="18"/>
      <c r="J89" s="19"/>
    </row>
    <row r="90" spans="1:10" s="23" customFormat="1" ht="20.100000000000001" customHeight="1" x14ac:dyDescent="0.25">
      <c r="A90" s="10"/>
      <c r="B90" s="14"/>
      <c r="C90" s="87">
        <v>27</v>
      </c>
      <c r="D90" s="113" t="str">
        <f>IFERROR(VLOOKUP($C90,'4.1 Base Funding'!$C$13:$P$106,2,FALSE),"[Program / Project / Initiative Name]")</f>
        <v>[Program / Project / Initiative Name]</v>
      </c>
      <c r="E90" s="113" t="str">
        <f>IFERROR(VLOOKUP($C90,'4.1 Base Funding'!$C$13:$P$106,3,FALSE),"[Sources of Funding ]")</f>
        <v>[Sources of Funding ]</v>
      </c>
      <c r="F90" s="114" t="str">
        <f>IFERROR(VLOOKUP($C90,'4.1 Base Funding'!$C$13:$P$106,13,FALSE),"[$]")</f>
        <v>[$]</v>
      </c>
      <c r="G90" s="115" t="str">
        <f>IFERROR(VLOOKUP($C90,'4.1 Base Funding'!$C$13:$P$106,14,FALSE),"[%]")</f>
        <v>[%]</v>
      </c>
      <c r="H90" s="21"/>
      <c r="I90" s="18"/>
      <c r="J90" s="19"/>
    </row>
    <row r="91" spans="1:10" s="23" customFormat="1" ht="52.5" customHeight="1" x14ac:dyDescent="0.25">
      <c r="A91" s="10"/>
      <c r="B91" s="14"/>
      <c r="C91" s="87"/>
      <c r="D91" s="440" t="s">
        <v>258</v>
      </c>
      <c r="E91" s="441"/>
      <c r="F91" s="441"/>
      <c r="G91" s="442"/>
      <c r="H91" s="21"/>
      <c r="I91" s="18"/>
      <c r="J91" s="19"/>
    </row>
    <row r="92" spans="1:10" s="59" customFormat="1" ht="7.5" customHeight="1" x14ac:dyDescent="0.25">
      <c r="A92" s="10"/>
      <c r="B92" s="14"/>
      <c r="C92" s="87"/>
      <c r="D92" s="197"/>
      <c r="E92" s="197"/>
      <c r="F92" s="158"/>
      <c r="G92" s="158"/>
      <c r="H92" s="21"/>
      <c r="I92" s="18"/>
      <c r="J92" s="19"/>
    </row>
    <row r="93" spans="1:10" s="23" customFormat="1" ht="20.100000000000001" customHeight="1" x14ac:dyDescent="0.25">
      <c r="A93" s="10"/>
      <c r="B93" s="14"/>
      <c r="C93" s="87">
        <v>28</v>
      </c>
      <c r="D93" s="113" t="str">
        <f>IFERROR(VLOOKUP($C93,'4.1 Base Funding'!$C$13:$P$106,2,FALSE),"[Program / Project / Initiative Name]")</f>
        <v>[Program / Project / Initiative Name]</v>
      </c>
      <c r="E93" s="113" t="str">
        <f>IFERROR(VLOOKUP($C93,'4.1 Base Funding'!$C$13:$P$106,3,FALSE),"[Sources of Funding ]")</f>
        <v>[Sources of Funding ]</v>
      </c>
      <c r="F93" s="114" t="str">
        <f>IFERROR(VLOOKUP($C93,'4.1 Base Funding'!$C$13:$P$106,13,FALSE),"[$]")</f>
        <v>[$]</v>
      </c>
      <c r="G93" s="115" t="str">
        <f>IFERROR(VLOOKUP($C93,'4.1 Base Funding'!$C$13:$P$106,14,FALSE),"[%]")</f>
        <v>[%]</v>
      </c>
      <c r="H93" s="21"/>
      <c r="I93" s="18"/>
      <c r="J93" s="19"/>
    </row>
    <row r="94" spans="1:10" s="23" customFormat="1" ht="52.5" customHeight="1" x14ac:dyDescent="0.25">
      <c r="A94" s="10"/>
      <c r="B94" s="14"/>
      <c r="C94" s="87"/>
      <c r="D94" s="440" t="s">
        <v>258</v>
      </c>
      <c r="E94" s="441"/>
      <c r="F94" s="441"/>
      <c r="G94" s="442"/>
      <c r="H94" s="21"/>
      <c r="I94" s="18"/>
      <c r="J94" s="19"/>
    </row>
    <row r="95" spans="1:10" s="59" customFormat="1" ht="7.5" customHeight="1" x14ac:dyDescent="0.25">
      <c r="A95" s="10"/>
      <c r="B95" s="14"/>
      <c r="C95" s="87"/>
      <c r="D95" s="197"/>
      <c r="E95" s="197"/>
      <c r="F95" s="158"/>
      <c r="G95" s="158"/>
      <c r="H95" s="21"/>
      <c r="I95" s="18"/>
      <c r="J95" s="19"/>
    </row>
    <row r="96" spans="1:10" s="23" customFormat="1" ht="20.100000000000001" customHeight="1" x14ac:dyDescent="0.25">
      <c r="A96" s="10"/>
      <c r="B96" s="14"/>
      <c r="C96" s="87">
        <v>29</v>
      </c>
      <c r="D96" s="113" t="str">
        <f>IFERROR(VLOOKUP($C96,'4.1 Base Funding'!$C$13:$P$106,2,FALSE),"[Program / Project / Initiative Name]")</f>
        <v>[Program / Project / Initiative Name]</v>
      </c>
      <c r="E96" s="113" t="str">
        <f>IFERROR(VLOOKUP($C96,'4.1 Base Funding'!$C$13:$P$106,3,FALSE),"[Sources of Funding ]")</f>
        <v>[Sources of Funding ]</v>
      </c>
      <c r="F96" s="114" t="str">
        <f>IFERROR(VLOOKUP($C96,'4.1 Base Funding'!$C$13:$P$106,13,FALSE),"[$]")</f>
        <v>[$]</v>
      </c>
      <c r="G96" s="115" t="str">
        <f>IFERROR(VLOOKUP($C96,'4.1 Base Funding'!$C$13:$P$106,14,FALSE),"[%]")</f>
        <v>[%]</v>
      </c>
      <c r="H96" s="21"/>
      <c r="I96" s="18"/>
      <c r="J96" s="19"/>
    </row>
    <row r="97" spans="1:10" s="23" customFormat="1" ht="52.5" customHeight="1" x14ac:dyDescent="0.25">
      <c r="A97" s="10"/>
      <c r="B97" s="14"/>
      <c r="C97" s="87"/>
      <c r="D97" s="440" t="s">
        <v>258</v>
      </c>
      <c r="E97" s="441"/>
      <c r="F97" s="441"/>
      <c r="G97" s="442"/>
      <c r="H97" s="21"/>
      <c r="I97" s="18"/>
      <c r="J97" s="19"/>
    </row>
    <row r="98" spans="1:10" s="59" customFormat="1" ht="7.5" customHeight="1" x14ac:dyDescent="0.25">
      <c r="A98" s="10"/>
      <c r="B98" s="14"/>
      <c r="C98" s="87"/>
      <c r="D98" s="197"/>
      <c r="E98" s="197"/>
      <c r="F98" s="158"/>
      <c r="G98" s="158"/>
      <c r="H98" s="21"/>
      <c r="I98" s="18"/>
      <c r="J98" s="19"/>
    </row>
    <row r="99" spans="1:10" s="23" customFormat="1" ht="20.100000000000001" customHeight="1" x14ac:dyDescent="0.25">
      <c r="A99" s="10"/>
      <c r="B99" s="14"/>
      <c r="C99" s="87">
        <v>30</v>
      </c>
      <c r="D99" s="113" t="str">
        <f>IFERROR(VLOOKUP($C99,'4.1 Base Funding'!$C$13:$P$106,2,FALSE),"[Program / Project / Initiative Name]")</f>
        <v>[Program / Project / Initiative Name]</v>
      </c>
      <c r="E99" s="113" t="str">
        <f>IFERROR(VLOOKUP($C99,'4.1 Base Funding'!$C$13:$P$106,3,FALSE),"[Sources of Funding ]")</f>
        <v>[Sources of Funding ]</v>
      </c>
      <c r="F99" s="114" t="str">
        <f>IFERROR(VLOOKUP($C99,'4.1 Base Funding'!$C$13:$P$106,13,FALSE),"[$]")</f>
        <v>[$]</v>
      </c>
      <c r="G99" s="115" t="str">
        <f>IFERROR(VLOOKUP($C99,'4.1 Base Funding'!$C$13:$P$106,14,FALSE),"[%]")</f>
        <v>[%]</v>
      </c>
      <c r="H99" s="21"/>
      <c r="I99" s="18"/>
      <c r="J99" s="19"/>
    </row>
    <row r="100" spans="1:10" s="23" customFormat="1" ht="52.5" customHeight="1" x14ac:dyDescent="0.25">
      <c r="A100" s="10"/>
      <c r="B100" s="14"/>
      <c r="C100" s="87"/>
      <c r="D100" s="440" t="s">
        <v>258</v>
      </c>
      <c r="E100" s="441"/>
      <c r="F100" s="441"/>
      <c r="G100" s="442"/>
      <c r="H100" s="21"/>
      <c r="I100" s="18"/>
      <c r="J100" s="19"/>
    </row>
    <row r="101" spans="1:10" s="59" customFormat="1" ht="7.5" customHeight="1" x14ac:dyDescent="0.25">
      <c r="A101" s="10"/>
      <c r="B101" s="14"/>
      <c r="C101" s="87"/>
      <c r="D101" s="197"/>
      <c r="E101" s="197"/>
      <c r="F101" s="158"/>
      <c r="G101" s="158"/>
      <c r="H101" s="21"/>
      <c r="I101" s="18"/>
      <c r="J101" s="19"/>
    </row>
    <row r="102" spans="1:10" s="23" customFormat="1" ht="20.100000000000001" customHeight="1" x14ac:dyDescent="0.25">
      <c r="A102" s="10"/>
      <c r="B102" s="14"/>
      <c r="C102" s="87">
        <v>31</v>
      </c>
      <c r="D102" s="113" t="str">
        <f>IFERROR(VLOOKUP($C102,'4.1 Base Funding'!$C$13:$P$106,2,FALSE),"[Program / Project / Initiative Name]")</f>
        <v>[Program / Project / Initiative Name]</v>
      </c>
      <c r="E102" s="113" t="str">
        <f>IFERROR(VLOOKUP($C102,'4.1 Base Funding'!$C$13:$P$106,3,FALSE),"[Sources of Funding ]")</f>
        <v>[Sources of Funding ]</v>
      </c>
      <c r="F102" s="114" t="str">
        <f>IFERROR(VLOOKUP($C102,'4.1 Base Funding'!$C$13:$P$106,13,FALSE),"[$]")</f>
        <v>[$]</v>
      </c>
      <c r="G102" s="115" t="str">
        <f>IFERROR(VLOOKUP($C102,'4.1 Base Funding'!$C$13:$P$106,14,FALSE),"[%]")</f>
        <v>[%]</v>
      </c>
      <c r="H102" s="21"/>
      <c r="I102" s="18"/>
      <c r="J102" s="19"/>
    </row>
    <row r="103" spans="1:10" s="23" customFormat="1" ht="52.5" customHeight="1" x14ac:dyDescent="0.25">
      <c r="A103" s="10"/>
      <c r="B103" s="14"/>
      <c r="C103" s="87"/>
      <c r="D103" s="440" t="s">
        <v>258</v>
      </c>
      <c r="E103" s="441"/>
      <c r="F103" s="441"/>
      <c r="G103" s="442"/>
      <c r="H103" s="21"/>
      <c r="I103" s="18"/>
      <c r="J103" s="19"/>
    </row>
    <row r="104" spans="1:10" s="59" customFormat="1" ht="7.5" customHeight="1" x14ac:dyDescent="0.25">
      <c r="A104" s="10"/>
      <c r="B104" s="14"/>
      <c r="C104" s="87"/>
      <c r="D104" s="197"/>
      <c r="E104" s="197"/>
      <c r="F104" s="158"/>
      <c r="G104" s="158"/>
      <c r="H104" s="21"/>
      <c r="I104" s="18"/>
      <c r="J104" s="19"/>
    </row>
    <row r="105" spans="1:10" s="23" customFormat="1" ht="20.100000000000001" customHeight="1" x14ac:dyDescent="0.25">
      <c r="A105" s="10"/>
      <c r="B105" s="14"/>
      <c r="C105" s="87">
        <v>32</v>
      </c>
      <c r="D105" s="113" t="str">
        <f>IFERROR(VLOOKUP($C105,'4.1 Base Funding'!$C$13:$P$106,2,FALSE),"[Program / Project / Initiative Name]")</f>
        <v>[Program / Project / Initiative Name]</v>
      </c>
      <c r="E105" s="113" t="str">
        <f>IFERROR(VLOOKUP($C105,'4.1 Base Funding'!$C$13:$P$106,3,FALSE),"[Sources of Funding ]")</f>
        <v>[Sources of Funding ]</v>
      </c>
      <c r="F105" s="114" t="str">
        <f>IFERROR(VLOOKUP($C105,'4.1 Base Funding'!$C$13:$P$106,13,FALSE),"[$]")</f>
        <v>[$]</v>
      </c>
      <c r="G105" s="115" t="str">
        <f>IFERROR(VLOOKUP($C105,'4.1 Base Funding'!$C$13:$P$106,14,FALSE),"[%]")</f>
        <v>[%]</v>
      </c>
      <c r="H105" s="21"/>
      <c r="I105" s="18"/>
      <c r="J105" s="19"/>
    </row>
    <row r="106" spans="1:10" s="23" customFormat="1" ht="52.5" customHeight="1" x14ac:dyDescent="0.25">
      <c r="A106" s="10"/>
      <c r="B106" s="14"/>
      <c r="C106" s="87"/>
      <c r="D106" s="440" t="s">
        <v>258</v>
      </c>
      <c r="E106" s="441"/>
      <c r="F106" s="441"/>
      <c r="G106" s="442"/>
      <c r="H106" s="21"/>
      <c r="I106" s="18"/>
      <c r="J106" s="19"/>
    </row>
    <row r="107" spans="1:10" s="59" customFormat="1" ht="7.5" customHeight="1" x14ac:dyDescent="0.25">
      <c r="A107" s="10"/>
      <c r="B107" s="14"/>
      <c r="C107" s="87"/>
      <c r="D107" s="197"/>
      <c r="E107" s="197"/>
      <c r="F107" s="158"/>
      <c r="G107" s="158"/>
      <c r="H107" s="21"/>
      <c r="I107" s="18"/>
      <c r="J107" s="19"/>
    </row>
    <row r="108" spans="1:10" s="23" customFormat="1" ht="20.100000000000001" customHeight="1" x14ac:dyDescent="0.25">
      <c r="A108" s="10"/>
      <c r="B108" s="14"/>
      <c r="C108" s="87">
        <v>33</v>
      </c>
      <c r="D108" s="113" t="str">
        <f>IFERROR(VLOOKUP($C108,'4.1 Base Funding'!$C$13:$P$106,2,FALSE),"[Program / Project / Initiative Name]")</f>
        <v>[Program / Project / Initiative Name]</v>
      </c>
      <c r="E108" s="113" t="str">
        <f>IFERROR(VLOOKUP($C108,'4.1 Base Funding'!$C$13:$P$106,3,FALSE),"[Sources of Funding ]")</f>
        <v>[Sources of Funding ]</v>
      </c>
      <c r="F108" s="114" t="str">
        <f>IFERROR(VLOOKUP($C108,'4.1 Base Funding'!$C$13:$P$106,13,FALSE),"[$]")</f>
        <v>[$]</v>
      </c>
      <c r="G108" s="115" t="str">
        <f>IFERROR(VLOOKUP($C108,'4.1 Base Funding'!$C$13:$P$106,14,FALSE),"[%]")</f>
        <v>[%]</v>
      </c>
      <c r="H108" s="21"/>
      <c r="I108" s="18"/>
      <c r="J108" s="19"/>
    </row>
    <row r="109" spans="1:10" s="23" customFormat="1" ht="52.5" customHeight="1" x14ac:dyDescent="0.25">
      <c r="A109" s="10"/>
      <c r="B109" s="14"/>
      <c r="C109" s="87"/>
      <c r="D109" s="440" t="s">
        <v>258</v>
      </c>
      <c r="E109" s="441"/>
      <c r="F109" s="441"/>
      <c r="G109" s="442"/>
      <c r="H109" s="21"/>
      <c r="I109" s="18"/>
      <c r="J109" s="19"/>
    </row>
    <row r="110" spans="1:10" s="59" customFormat="1" ht="7.5" customHeight="1" x14ac:dyDescent="0.25">
      <c r="A110" s="10"/>
      <c r="B110" s="14"/>
      <c r="C110" s="87"/>
      <c r="D110" s="197"/>
      <c r="E110" s="197"/>
      <c r="F110" s="158"/>
      <c r="G110" s="158"/>
      <c r="H110" s="21"/>
      <c r="I110" s="18"/>
      <c r="J110" s="19"/>
    </row>
    <row r="111" spans="1:10" s="23" customFormat="1" ht="20.100000000000001" customHeight="1" x14ac:dyDescent="0.25">
      <c r="A111" s="10"/>
      <c r="B111" s="14"/>
      <c r="C111" s="87">
        <v>34</v>
      </c>
      <c r="D111" s="113" t="str">
        <f>IFERROR(VLOOKUP($C111,'4.1 Base Funding'!$C$13:$P$106,2,FALSE),"[Program / Project / Initiative Name]")</f>
        <v>[Program / Project / Initiative Name]</v>
      </c>
      <c r="E111" s="113" t="str">
        <f>IFERROR(VLOOKUP($C111,'4.1 Base Funding'!$C$13:$P$106,3,FALSE),"[Sources of Funding ]")</f>
        <v>[Sources of Funding ]</v>
      </c>
      <c r="F111" s="114" t="str">
        <f>IFERROR(VLOOKUP($C111,'4.1 Base Funding'!$C$13:$P$106,13,FALSE),"[$]")</f>
        <v>[$]</v>
      </c>
      <c r="G111" s="115" t="str">
        <f>IFERROR(VLOOKUP($C111,'4.1 Base Funding'!$C$13:$P$106,14,FALSE),"[%]")</f>
        <v>[%]</v>
      </c>
      <c r="H111" s="21"/>
      <c r="I111" s="18"/>
      <c r="J111" s="19"/>
    </row>
    <row r="112" spans="1:10" s="23" customFormat="1" ht="52.5" customHeight="1" x14ac:dyDescent="0.25">
      <c r="A112" s="10"/>
      <c r="B112" s="14"/>
      <c r="C112" s="87"/>
      <c r="D112" s="440" t="s">
        <v>258</v>
      </c>
      <c r="E112" s="441"/>
      <c r="F112" s="441"/>
      <c r="G112" s="442"/>
      <c r="H112" s="21"/>
      <c r="I112" s="18"/>
      <c r="J112" s="19"/>
    </row>
    <row r="113" spans="1:10" s="59" customFormat="1" ht="7.5" customHeight="1" x14ac:dyDescent="0.25">
      <c r="A113" s="10"/>
      <c r="B113" s="14"/>
      <c r="C113" s="87"/>
      <c r="D113" s="197"/>
      <c r="E113" s="197"/>
      <c r="F113" s="158"/>
      <c r="G113" s="158"/>
      <c r="H113" s="21"/>
      <c r="I113" s="18"/>
      <c r="J113" s="19"/>
    </row>
    <row r="114" spans="1:10" s="23" customFormat="1" ht="20.100000000000001" customHeight="1" x14ac:dyDescent="0.25">
      <c r="A114" s="10"/>
      <c r="B114" s="14"/>
      <c r="C114" s="87">
        <v>35</v>
      </c>
      <c r="D114" s="113" t="str">
        <f>IFERROR(VLOOKUP($C114,'4.1 Base Funding'!$C$13:$P$106,2,FALSE),"[Program / Project / Initiative Name]")</f>
        <v>[Program / Project / Initiative Name]</v>
      </c>
      <c r="E114" s="113" t="str">
        <f>IFERROR(VLOOKUP($C114,'4.1 Base Funding'!$C$13:$P$106,3,FALSE),"[Sources of Funding ]")</f>
        <v>[Sources of Funding ]</v>
      </c>
      <c r="F114" s="114" t="str">
        <f>IFERROR(VLOOKUP($C114,'4.1 Base Funding'!$C$13:$P$106,13,FALSE),"[$]")</f>
        <v>[$]</v>
      </c>
      <c r="G114" s="115" t="str">
        <f>IFERROR(VLOOKUP($C114,'4.1 Base Funding'!$C$13:$P$106,14,FALSE),"[%]")</f>
        <v>[%]</v>
      </c>
      <c r="H114" s="21"/>
      <c r="I114" s="18"/>
      <c r="J114" s="19"/>
    </row>
    <row r="115" spans="1:10" s="23" customFormat="1" ht="52.5" customHeight="1" x14ac:dyDescent="0.25">
      <c r="A115" s="10"/>
      <c r="B115" s="14"/>
      <c r="C115" s="87"/>
      <c r="D115" s="440" t="s">
        <v>258</v>
      </c>
      <c r="E115" s="441"/>
      <c r="F115" s="441"/>
      <c r="G115" s="442"/>
      <c r="H115" s="21"/>
      <c r="I115" s="18"/>
      <c r="J115" s="19"/>
    </row>
    <row r="116" spans="1:10" s="59" customFormat="1" ht="7.5" customHeight="1" x14ac:dyDescent="0.25">
      <c r="A116" s="10"/>
      <c r="B116" s="14"/>
      <c r="C116" s="87"/>
      <c r="D116" s="197"/>
      <c r="E116" s="197"/>
      <c r="F116" s="158"/>
      <c r="G116" s="158"/>
      <c r="H116" s="21"/>
      <c r="I116" s="18"/>
      <c r="J116" s="19"/>
    </row>
    <row r="117" spans="1:10" s="23" customFormat="1" ht="20.100000000000001" customHeight="1" x14ac:dyDescent="0.25">
      <c r="A117" s="10"/>
      <c r="B117" s="14"/>
      <c r="C117" s="87">
        <v>36</v>
      </c>
      <c r="D117" s="113" t="str">
        <f>IFERROR(VLOOKUP($C117,'4.1 Base Funding'!$C$13:$P$106,2,FALSE),"[Program / Project / Initiative Name]")</f>
        <v>[Program / Project / Initiative Name]</v>
      </c>
      <c r="E117" s="113" t="str">
        <f>IFERROR(VLOOKUP($C117,'4.1 Base Funding'!$C$13:$P$106,3,FALSE),"[Sources of Funding ]")</f>
        <v>[Sources of Funding ]</v>
      </c>
      <c r="F117" s="114" t="str">
        <f>IFERROR(VLOOKUP($C117,'4.1 Base Funding'!$C$13:$P$106,13,FALSE),"[$]")</f>
        <v>[$]</v>
      </c>
      <c r="G117" s="115" t="str">
        <f>IFERROR(VLOOKUP($C117,'4.1 Base Funding'!$C$13:$P$106,14,FALSE),"[%]")</f>
        <v>[%]</v>
      </c>
      <c r="H117" s="21"/>
      <c r="I117" s="18"/>
      <c r="J117" s="19"/>
    </row>
    <row r="118" spans="1:10" s="23" customFormat="1" ht="52.5" customHeight="1" x14ac:dyDescent="0.25">
      <c r="A118" s="10"/>
      <c r="B118" s="14"/>
      <c r="C118" s="87"/>
      <c r="D118" s="440" t="s">
        <v>258</v>
      </c>
      <c r="E118" s="441"/>
      <c r="F118" s="441"/>
      <c r="G118" s="442"/>
      <c r="H118" s="21"/>
      <c r="I118" s="18"/>
      <c r="J118" s="19"/>
    </row>
    <row r="119" spans="1:10" s="59" customFormat="1" ht="7.5" customHeight="1" x14ac:dyDescent="0.25">
      <c r="A119" s="10"/>
      <c r="B119" s="14"/>
      <c r="C119" s="87"/>
      <c r="D119" s="197"/>
      <c r="E119" s="197"/>
      <c r="F119" s="158"/>
      <c r="G119" s="158"/>
      <c r="H119" s="21"/>
      <c r="I119" s="18"/>
      <c r="J119" s="19"/>
    </row>
    <row r="120" spans="1:10" s="23" customFormat="1" ht="20.100000000000001" customHeight="1" x14ac:dyDescent="0.25">
      <c r="A120" s="10"/>
      <c r="B120" s="14"/>
      <c r="C120" s="87">
        <v>37</v>
      </c>
      <c r="D120" s="113" t="str">
        <f>IFERROR(VLOOKUP($C120,'4.1 Base Funding'!$C$13:$P$106,2,FALSE),"[Program / Project / Initiative Name]")</f>
        <v>[Program / Project / Initiative Name]</v>
      </c>
      <c r="E120" s="113" t="str">
        <f>IFERROR(VLOOKUP($C120,'4.1 Base Funding'!$C$13:$P$106,3,FALSE),"[Sources of Funding ]")</f>
        <v>[Sources of Funding ]</v>
      </c>
      <c r="F120" s="114" t="str">
        <f>IFERROR(VLOOKUP($C120,'4.1 Base Funding'!$C$13:$P$106,13,FALSE),"[$]")</f>
        <v>[$]</v>
      </c>
      <c r="G120" s="115" t="str">
        <f>IFERROR(VLOOKUP($C120,'4.1 Base Funding'!$C$13:$P$106,14,FALSE),"[%]")</f>
        <v>[%]</v>
      </c>
      <c r="H120" s="21"/>
      <c r="I120" s="18"/>
      <c r="J120" s="19"/>
    </row>
    <row r="121" spans="1:10" s="23" customFormat="1" ht="52.5" customHeight="1" x14ac:dyDescent="0.25">
      <c r="A121" s="10"/>
      <c r="B121" s="14"/>
      <c r="C121" s="87"/>
      <c r="D121" s="440" t="s">
        <v>258</v>
      </c>
      <c r="E121" s="441"/>
      <c r="F121" s="441"/>
      <c r="G121" s="442"/>
      <c r="H121" s="21"/>
      <c r="I121" s="18"/>
      <c r="J121" s="19"/>
    </row>
    <row r="122" spans="1:10" s="59" customFormat="1" ht="7.5" customHeight="1" x14ac:dyDescent="0.25">
      <c r="A122" s="10"/>
      <c r="B122" s="14"/>
      <c r="C122" s="87"/>
      <c r="D122" s="197"/>
      <c r="E122" s="197"/>
      <c r="F122" s="158"/>
      <c r="G122" s="158"/>
      <c r="H122" s="21"/>
      <c r="I122" s="18"/>
      <c r="J122" s="19"/>
    </row>
    <row r="123" spans="1:10" s="23" customFormat="1" ht="20.100000000000001" customHeight="1" x14ac:dyDescent="0.25">
      <c r="A123" s="10"/>
      <c r="B123" s="14"/>
      <c r="C123" s="87">
        <v>38</v>
      </c>
      <c r="D123" s="113" t="str">
        <f>IFERROR(VLOOKUP($C123,'4.1 Base Funding'!$C$13:$P$106,2,FALSE),"[Program / Project / Initiative Name]")</f>
        <v>[Program / Project / Initiative Name]</v>
      </c>
      <c r="E123" s="113" t="str">
        <f>IFERROR(VLOOKUP($C123,'4.1 Base Funding'!$C$13:$P$106,3,FALSE),"[Sources of Funding ]")</f>
        <v>[Sources of Funding ]</v>
      </c>
      <c r="F123" s="114" t="str">
        <f>IFERROR(VLOOKUP($C123,'4.1 Base Funding'!$C$13:$P$106,13,FALSE),"[$]")</f>
        <v>[$]</v>
      </c>
      <c r="G123" s="115" t="str">
        <f>IFERROR(VLOOKUP($C123,'4.1 Base Funding'!$C$13:$P$106,14,FALSE),"[%]")</f>
        <v>[%]</v>
      </c>
      <c r="H123" s="21"/>
      <c r="I123" s="18"/>
      <c r="J123" s="19"/>
    </row>
    <row r="124" spans="1:10" s="23" customFormat="1" ht="52.5" customHeight="1" x14ac:dyDescent="0.25">
      <c r="A124" s="10"/>
      <c r="B124" s="14"/>
      <c r="C124" s="87"/>
      <c r="D124" s="440" t="s">
        <v>258</v>
      </c>
      <c r="E124" s="441"/>
      <c r="F124" s="441"/>
      <c r="G124" s="442"/>
      <c r="H124" s="21"/>
      <c r="I124" s="18"/>
      <c r="J124" s="19"/>
    </row>
    <row r="125" spans="1:10" s="59" customFormat="1" ht="7.5" customHeight="1" x14ac:dyDescent="0.25">
      <c r="A125" s="10"/>
      <c r="B125" s="14"/>
      <c r="C125" s="87"/>
      <c r="D125" s="197"/>
      <c r="E125" s="197"/>
      <c r="F125" s="158"/>
      <c r="G125" s="158"/>
      <c r="H125" s="21"/>
      <c r="I125" s="18"/>
      <c r="J125" s="19"/>
    </row>
    <row r="126" spans="1:10" s="23" customFormat="1" ht="20.100000000000001" customHeight="1" x14ac:dyDescent="0.25">
      <c r="A126" s="10"/>
      <c r="B126" s="14"/>
      <c r="C126" s="87">
        <v>39</v>
      </c>
      <c r="D126" s="113" t="str">
        <f>IFERROR(VLOOKUP($C126,'4.1 Base Funding'!$C$13:$P$106,2,FALSE),"[Program / Project / Initiative Name]")</f>
        <v>[Program / Project / Initiative Name]</v>
      </c>
      <c r="E126" s="113" t="str">
        <f>IFERROR(VLOOKUP($C126,'4.1 Base Funding'!$C$13:$P$106,3,FALSE),"[Sources of Funding ]")</f>
        <v>[Sources of Funding ]</v>
      </c>
      <c r="F126" s="114" t="str">
        <f>IFERROR(VLOOKUP($C126,'4.1 Base Funding'!$C$13:$P$106,13,FALSE),"[$]")</f>
        <v>[$]</v>
      </c>
      <c r="G126" s="115" t="str">
        <f>IFERROR(VLOOKUP($C126,'4.1 Base Funding'!$C$13:$P$106,14,FALSE),"[%]")</f>
        <v>[%]</v>
      </c>
      <c r="H126" s="21"/>
      <c r="I126" s="18"/>
      <c r="J126" s="19"/>
    </row>
    <row r="127" spans="1:10" s="23" customFormat="1" ht="52.5" customHeight="1" x14ac:dyDescent="0.25">
      <c r="A127" s="10"/>
      <c r="B127" s="14"/>
      <c r="C127" s="87"/>
      <c r="D127" s="440" t="s">
        <v>258</v>
      </c>
      <c r="E127" s="441"/>
      <c r="F127" s="441"/>
      <c r="G127" s="442"/>
      <c r="H127" s="21"/>
      <c r="I127" s="18"/>
      <c r="J127" s="19"/>
    </row>
    <row r="128" spans="1:10" s="59" customFormat="1" ht="7.5" customHeight="1" x14ac:dyDescent="0.25">
      <c r="A128" s="10"/>
      <c r="B128" s="14"/>
      <c r="C128" s="87"/>
      <c r="D128" s="197"/>
      <c r="E128" s="197"/>
      <c r="F128" s="158"/>
      <c r="G128" s="158"/>
      <c r="H128" s="21"/>
      <c r="I128" s="18"/>
      <c r="J128" s="19"/>
    </row>
    <row r="129" spans="1:10" s="23" customFormat="1" ht="20.100000000000001" customHeight="1" x14ac:dyDescent="0.25">
      <c r="A129" s="10"/>
      <c r="B129" s="14"/>
      <c r="C129" s="87">
        <v>40</v>
      </c>
      <c r="D129" s="113" t="str">
        <f>IFERROR(VLOOKUP($C129,'4.1 Base Funding'!$C$13:$P$106,2,FALSE),"[Program / Project / Initiative Name]")</f>
        <v>[Program / Project / Initiative Name]</v>
      </c>
      <c r="E129" s="113" t="str">
        <f>IFERROR(VLOOKUP($C129,'4.1 Base Funding'!$C$13:$P$106,3,FALSE),"[Sources of Funding ]")</f>
        <v>[Sources of Funding ]</v>
      </c>
      <c r="F129" s="114" t="str">
        <f>IFERROR(VLOOKUP($C129,'4.1 Base Funding'!$C$13:$P$106,13,FALSE),"[$]")</f>
        <v>[$]</v>
      </c>
      <c r="G129" s="115" t="str">
        <f>IFERROR(VLOOKUP($C129,'4.1 Base Funding'!$C$13:$P$106,14,FALSE),"[%]")</f>
        <v>[%]</v>
      </c>
      <c r="H129" s="21"/>
      <c r="I129" s="18"/>
      <c r="J129" s="19"/>
    </row>
    <row r="130" spans="1:10" s="23" customFormat="1" ht="52.5" customHeight="1" x14ac:dyDescent="0.25">
      <c r="A130" s="10"/>
      <c r="B130" s="14"/>
      <c r="C130" s="87"/>
      <c r="D130" s="440" t="s">
        <v>258</v>
      </c>
      <c r="E130" s="441"/>
      <c r="F130" s="441"/>
      <c r="G130" s="442"/>
      <c r="H130" s="21"/>
      <c r="I130" s="18"/>
      <c r="J130" s="19"/>
    </row>
    <row r="131" spans="1:10" s="59" customFormat="1" ht="7.5" customHeight="1" x14ac:dyDescent="0.25">
      <c r="A131" s="10"/>
      <c r="B131" s="14"/>
      <c r="C131" s="87"/>
      <c r="D131" s="197"/>
      <c r="E131" s="197"/>
      <c r="F131" s="158"/>
      <c r="G131" s="158"/>
      <c r="H131" s="21"/>
      <c r="I131" s="18"/>
      <c r="J131" s="19"/>
    </row>
    <row r="132" spans="1:10" s="23" customFormat="1" ht="20.100000000000001" customHeight="1" x14ac:dyDescent="0.25">
      <c r="A132" s="10"/>
      <c r="B132" s="14"/>
      <c r="C132" s="87">
        <v>41</v>
      </c>
      <c r="D132" s="113" t="str">
        <f>IFERROR(VLOOKUP($C132,'4.1 Base Funding'!$C$13:$P$106,2,FALSE),"[Program / Project / Initiative Name]")</f>
        <v>[Program / Project / Initiative Name]</v>
      </c>
      <c r="E132" s="113" t="str">
        <f>IFERROR(VLOOKUP($C132,'4.1 Base Funding'!$C$13:$P$106,3,FALSE),"[Sources of Funding ]")</f>
        <v>[Sources of Funding ]</v>
      </c>
      <c r="F132" s="114" t="str">
        <f>IFERROR(VLOOKUP($C132,'4.1 Base Funding'!$C$13:$P$106,13,FALSE),"[$]")</f>
        <v>[$]</v>
      </c>
      <c r="G132" s="115" t="str">
        <f>IFERROR(VLOOKUP($C132,'4.1 Base Funding'!$C$13:$P$106,14,FALSE),"[%]")</f>
        <v>[%]</v>
      </c>
      <c r="H132" s="21"/>
      <c r="I132" s="18"/>
      <c r="J132" s="19"/>
    </row>
    <row r="133" spans="1:10" s="23" customFormat="1" ht="52.5" customHeight="1" x14ac:dyDescent="0.25">
      <c r="A133" s="10"/>
      <c r="B133" s="14"/>
      <c r="C133" s="87"/>
      <c r="D133" s="440" t="s">
        <v>258</v>
      </c>
      <c r="E133" s="441"/>
      <c r="F133" s="441"/>
      <c r="G133" s="442"/>
      <c r="H133" s="21"/>
      <c r="I133" s="18"/>
      <c r="J133" s="19"/>
    </row>
    <row r="134" spans="1:10" s="59" customFormat="1" ht="7.5" customHeight="1" x14ac:dyDescent="0.25">
      <c r="A134" s="10"/>
      <c r="B134" s="14"/>
      <c r="C134" s="87"/>
      <c r="D134" s="197"/>
      <c r="E134" s="197"/>
      <c r="F134" s="158"/>
      <c r="G134" s="158"/>
      <c r="H134" s="21"/>
      <c r="I134" s="18"/>
      <c r="J134" s="19"/>
    </row>
    <row r="135" spans="1:10" s="23" customFormat="1" ht="20.100000000000001" customHeight="1" x14ac:dyDescent="0.25">
      <c r="A135" s="10"/>
      <c r="B135" s="14"/>
      <c r="C135" s="87">
        <v>42</v>
      </c>
      <c r="D135" s="113" t="str">
        <f>IFERROR(VLOOKUP($C135,'4.1 Base Funding'!$C$13:$P$106,2,FALSE),"[Program / Project / Initiative Name]")</f>
        <v>[Program / Project / Initiative Name]</v>
      </c>
      <c r="E135" s="113" t="str">
        <f>IFERROR(VLOOKUP($C135,'4.1 Base Funding'!$C$13:$P$106,3,FALSE),"[Sources of Funding ]")</f>
        <v>[Sources of Funding ]</v>
      </c>
      <c r="F135" s="114" t="str">
        <f>IFERROR(VLOOKUP($C135,'4.1 Base Funding'!$C$13:$P$106,13,FALSE),"[$]")</f>
        <v>[$]</v>
      </c>
      <c r="G135" s="115" t="str">
        <f>IFERROR(VLOOKUP($C135,'4.1 Base Funding'!$C$13:$P$106,14,FALSE),"[%]")</f>
        <v>[%]</v>
      </c>
      <c r="H135" s="21"/>
      <c r="I135" s="18"/>
      <c r="J135" s="19"/>
    </row>
    <row r="136" spans="1:10" s="23" customFormat="1" ht="52.5" customHeight="1" x14ac:dyDescent="0.25">
      <c r="A136" s="10"/>
      <c r="B136" s="14"/>
      <c r="C136" s="87"/>
      <c r="D136" s="440" t="s">
        <v>258</v>
      </c>
      <c r="E136" s="441"/>
      <c r="F136" s="441"/>
      <c r="G136" s="442"/>
      <c r="H136" s="21"/>
      <c r="I136" s="18"/>
      <c r="J136" s="19"/>
    </row>
    <row r="137" spans="1:10" s="59" customFormat="1" ht="7.5" customHeight="1" x14ac:dyDescent="0.25">
      <c r="A137" s="10"/>
      <c r="B137" s="14"/>
      <c r="C137" s="87"/>
      <c r="D137" s="197"/>
      <c r="E137" s="197"/>
      <c r="F137" s="158"/>
      <c r="G137" s="158"/>
      <c r="H137" s="21"/>
      <c r="I137" s="18"/>
      <c r="J137" s="19"/>
    </row>
    <row r="138" spans="1:10" s="23" customFormat="1" ht="20.100000000000001" customHeight="1" x14ac:dyDescent="0.25">
      <c r="A138" s="10"/>
      <c r="B138" s="14"/>
      <c r="C138" s="87">
        <v>43</v>
      </c>
      <c r="D138" s="113" t="str">
        <f>IFERROR(VLOOKUP($C138,'4.1 Base Funding'!$C$13:$P$106,2,FALSE),"[Program / Project / Initiative Name]")</f>
        <v>[Program / Project / Initiative Name]</v>
      </c>
      <c r="E138" s="113" t="str">
        <f>IFERROR(VLOOKUP($C138,'4.1 Base Funding'!$C$13:$P$106,3,FALSE),"[Sources of Funding ]")</f>
        <v>[Sources of Funding ]</v>
      </c>
      <c r="F138" s="114" t="str">
        <f>IFERROR(VLOOKUP($C138,'4.1 Base Funding'!$C$13:$P$106,13,FALSE),"[$]")</f>
        <v>[$]</v>
      </c>
      <c r="G138" s="115" t="str">
        <f>IFERROR(VLOOKUP($C138,'4.1 Base Funding'!$C$13:$P$106,14,FALSE),"[%]")</f>
        <v>[%]</v>
      </c>
      <c r="H138" s="21"/>
      <c r="I138" s="18"/>
      <c r="J138" s="19"/>
    </row>
    <row r="139" spans="1:10" s="23" customFormat="1" ht="52.5" customHeight="1" x14ac:dyDescent="0.25">
      <c r="A139" s="10"/>
      <c r="B139" s="14"/>
      <c r="C139" s="87"/>
      <c r="D139" s="440" t="s">
        <v>258</v>
      </c>
      <c r="E139" s="441"/>
      <c r="F139" s="441"/>
      <c r="G139" s="442"/>
      <c r="H139" s="21"/>
      <c r="I139" s="18"/>
      <c r="J139" s="19"/>
    </row>
    <row r="140" spans="1:10" s="59" customFormat="1" ht="7.5" customHeight="1" x14ac:dyDescent="0.25">
      <c r="A140" s="10"/>
      <c r="B140" s="14"/>
      <c r="C140" s="87"/>
      <c r="D140" s="197"/>
      <c r="E140" s="197"/>
      <c r="F140" s="158"/>
      <c r="G140" s="158"/>
      <c r="H140" s="21"/>
      <c r="I140" s="18"/>
      <c r="J140" s="19"/>
    </row>
    <row r="141" spans="1:10" s="23" customFormat="1" ht="20.100000000000001" customHeight="1" x14ac:dyDescent="0.25">
      <c r="A141" s="10"/>
      <c r="B141" s="14"/>
      <c r="C141" s="87">
        <v>44</v>
      </c>
      <c r="D141" s="113" t="str">
        <f>IFERROR(VLOOKUP($C141,'4.1 Base Funding'!$C$13:$P$106,2,FALSE),"[Program / Project / Initiative Name]")</f>
        <v>[Program / Project / Initiative Name]</v>
      </c>
      <c r="E141" s="113" t="str">
        <f>IFERROR(VLOOKUP($C141,'4.1 Base Funding'!$C$13:$P$106,3,FALSE),"[Sources of Funding ]")</f>
        <v>[Sources of Funding ]</v>
      </c>
      <c r="F141" s="114" t="str">
        <f>IFERROR(VLOOKUP($C141,'4.1 Base Funding'!$C$13:$P$106,13,FALSE),"[$]")</f>
        <v>[$]</v>
      </c>
      <c r="G141" s="115" t="str">
        <f>IFERROR(VLOOKUP($C141,'4.1 Base Funding'!$C$13:$P$106,14,FALSE),"[%]")</f>
        <v>[%]</v>
      </c>
      <c r="H141" s="21"/>
      <c r="I141" s="18"/>
      <c r="J141" s="19"/>
    </row>
    <row r="142" spans="1:10" s="23" customFormat="1" ht="52.5" customHeight="1" x14ac:dyDescent="0.25">
      <c r="A142" s="10"/>
      <c r="B142" s="14"/>
      <c r="C142" s="87"/>
      <c r="D142" s="440" t="s">
        <v>258</v>
      </c>
      <c r="E142" s="441"/>
      <c r="F142" s="441"/>
      <c r="G142" s="442"/>
      <c r="H142" s="21"/>
      <c r="I142" s="18"/>
      <c r="J142" s="19"/>
    </row>
    <row r="143" spans="1:10" s="59" customFormat="1" ht="7.5" customHeight="1" x14ac:dyDescent="0.25">
      <c r="A143" s="10"/>
      <c r="B143" s="14"/>
      <c r="C143" s="87"/>
      <c r="D143" s="197"/>
      <c r="E143" s="197"/>
      <c r="F143" s="158"/>
      <c r="G143" s="158"/>
      <c r="H143" s="21"/>
      <c r="I143" s="18"/>
      <c r="J143" s="19"/>
    </row>
    <row r="144" spans="1:10" s="23" customFormat="1" ht="20.100000000000001" customHeight="1" x14ac:dyDescent="0.25">
      <c r="A144" s="10"/>
      <c r="B144" s="14"/>
      <c r="C144" s="87">
        <v>45</v>
      </c>
      <c r="D144" s="113" t="str">
        <f>IFERROR(VLOOKUP($C144,'4.1 Base Funding'!$C$13:$P$106,2,FALSE),"[Program / Project / Initiative Name]")</f>
        <v>[Program / Project / Initiative Name]</v>
      </c>
      <c r="E144" s="113" t="str">
        <f>IFERROR(VLOOKUP($C144,'4.1 Base Funding'!$C$13:$P$106,3,FALSE),"[Sources of Funding ]")</f>
        <v>[Sources of Funding ]</v>
      </c>
      <c r="F144" s="114" t="str">
        <f>IFERROR(VLOOKUP($C144,'4.1 Base Funding'!$C$13:$P$106,13,FALSE),"[$]")</f>
        <v>[$]</v>
      </c>
      <c r="G144" s="115" t="str">
        <f>IFERROR(VLOOKUP($C144,'4.1 Base Funding'!$C$13:$P$106,14,FALSE),"[%]")</f>
        <v>[%]</v>
      </c>
      <c r="H144" s="21"/>
      <c r="I144" s="18"/>
      <c r="J144" s="19"/>
    </row>
    <row r="145" spans="1:10" s="23" customFormat="1" ht="52.5" customHeight="1" x14ac:dyDescent="0.25">
      <c r="A145" s="10"/>
      <c r="B145" s="14"/>
      <c r="C145" s="87"/>
      <c r="D145" s="440" t="s">
        <v>258</v>
      </c>
      <c r="E145" s="441"/>
      <c r="F145" s="441"/>
      <c r="G145" s="442"/>
      <c r="H145" s="21"/>
      <c r="I145" s="18"/>
      <c r="J145" s="19"/>
    </row>
    <row r="146" spans="1:10" s="59" customFormat="1" ht="7.5" customHeight="1" x14ac:dyDescent="0.25">
      <c r="A146" s="10"/>
      <c r="B146" s="14"/>
      <c r="C146" s="87"/>
      <c r="D146" s="197"/>
      <c r="E146" s="197"/>
      <c r="F146" s="158"/>
      <c r="G146" s="158"/>
      <c r="H146" s="21"/>
      <c r="I146" s="18"/>
      <c r="J146" s="19"/>
    </row>
    <row r="147" spans="1:10" s="23" customFormat="1" ht="20.100000000000001" customHeight="1" x14ac:dyDescent="0.25">
      <c r="A147" s="10"/>
      <c r="B147" s="14"/>
      <c r="C147" s="87">
        <v>46</v>
      </c>
      <c r="D147" s="113" t="str">
        <f>IFERROR(VLOOKUP($C147,'4.1 Base Funding'!$C$13:$P$106,2,FALSE),"[Program / Project / Initiative Name]")</f>
        <v>[Program / Project / Initiative Name]</v>
      </c>
      <c r="E147" s="113" t="str">
        <f>IFERROR(VLOOKUP($C147,'4.1 Base Funding'!$C$13:$P$106,3,FALSE),"[Sources of Funding ]")</f>
        <v>[Sources of Funding ]</v>
      </c>
      <c r="F147" s="114" t="str">
        <f>IFERROR(VLOOKUP($C147,'4.1 Base Funding'!$C$13:$P$106,13,FALSE),"[$]")</f>
        <v>[$]</v>
      </c>
      <c r="G147" s="115" t="str">
        <f>IFERROR(VLOOKUP($C147,'4.1 Base Funding'!$C$13:$P$106,14,FALSE),"[%]")</f>
        <v>[%]</v>
      </c>
      <c r="H147" s="21"/>
      <c r="I147" s="18"/>
      <c r="J147" s="19"/>
    </row>
    <row r="148" spans="1:10" s="23" customFormat="1" ht="52.5" customHeight="1" x14ac:dyDescent="0.25">
      <c r="A148" s="10"/>
      <c r="B148" s="14"/>
      <c r="C148" s="87"/>
      <c r="D148" s="440" t="s">
        <v>258</v>
      </c>
      <c r="E148" s="441"/>
      <c r="F148" s="441"/>
      <c r="G148" s="442"/>
      <c r="H148" s="21"/>
      <c r="I148" s="18"/>
      <c r="J148" s="19"/>
    </row>
    <row r="149" spans="1:10" s="59" customFormat="1" ht="7.5" customHeight="1" x14ac:dyDescent="0.25">
      <c r="A149" s="10"/>
      <c r="B149" s="14"/>
      <c r="C149" s="87"/>
      <c r="D149" s="197"/>
      <c r="E149" s="197"/>
      <c r="F149" s="158"/>
      <c r="G149" s="158"/>
      <c r="H149" s="21"/>
      <c r="I149" s="18"/>
      <c r="J149" s="19"/>
    </row>
    <row r="150" spans="1:10" s="23" customFormat="1" ht="20.100000000000001" customHeight="1" x14ac:dyDescent="0.25">
      <c r="A150" s="10"/>
      <c r="B150" s="14"/>
      <c r="C150" s="87">
        <v>47</v>
      </c>
      <c r="D150" s="113" t="str">
        <f>IFERROR(VLOOKUP($C150,'4.1 Base Funding'!$C$13:$P$106,2,FALSE),"[Program / Project / Initiative Name]")</f>
        <v>[Program / Project / Initiative Name]</v>
      </c>
      <c r="E150" s="113" t="str">
        <f>IFERROR(VLOOKUP($C150,'4.1 Base Funding'!$C$13:$P$106,3,FALSE),"[Sources of Funding ]")</f>
        <v>[Sources of Funding ]</v>
      </c>
      <c r="F150" s="114" t="str">
        <f>IFERROR(VLOOKUP($C150,'4.1 Base Funding'!$C$13:$P$106,13,FALSE),"[$]")</f>
        <v>[$]</v>
      </c>
      <c r="G150" s="115" t="str">
        <f>IFERROR(VLOOKUP($C150,'4.1 Base Funding'!$C$13:$P$106,14,FALSE),"[%]")</f>
        <v>[%]</v>
      </c>
      <c r="H150" s="21"/>
      <c r="I150" s="18"/>
      <c r="J150" s="19"/>
    </row>
    <row r="151" spans="1:10" s="23" customFormat="1" ht="52.5" customHeight="1" x14ac:dyDescent="0.25">
      <c r="A151" s="10"/>
      <c r="B151" s="14"/>
      <c r="C151" s="87"/>
      <c r="D151" s="440" t="s">
        <v>258</v>
      </c>
      <c r="E151" s="441"/>
      <c r="F151" s="441"/>
      <c r="G151" s="442"/>
      <c r="H151" s="21"/>
      <c r="I151" s="18"/>
      <c r="J151" s="19"/>
    </row>
    <row r="152" spans="1:10" s="59" customFormat="1" ht="7.5" customHeight="1" x14ac:dyDescent="0.25">
      <c r="A152" s="10"/>
      <c r="B152" s="14"/>
      <c r="C152" s="87"/>
      <c r="D152" s="197"/>
      <c r="E152" s="197"/>
      <c r="F152" s="158"/>
      <c r="G152" s="158"/>
      <c r="H152" s="21"/>
      <c r="I152" s="18"/>
      <c r="J152" s="19"/>
    </row>
    <row r="153" spans="1:10" s="23" customFormat="1" ht="20.100000000000001" customHeight="1" x14ac:dyDescent="0.25">
      <c r="A153" s="10"/>
      <c r="B153" s="14"/>
      <c r="C153" s="87">
        <v>48</v>
      </c>
      <c r="D153" s="113" t="str">
        <f>IFERROR(VLOOKUP($C153,'4.1 Base Funding'!$C$13:$P$106,2,FALSE),"[Program / Project / Initiative Name]")</f>
        <v>[Program / Project / Initiative Name]</v>
      </c>
      <c r="E153" s="113" t="str">
        <f>IFERROR(VLOOKUP($C153,'4.1 Base Funding'!$C$13:$P$106,3,FALSE),"[Sources of Funding ]")</f>
        <v>[Sources of Funding ]</v>
      </c>
      <c r="F153" s="114" t="str">
        <f>IFERROR(VLOOKUP($C153,'4.1 Base Funding'!$C$13:$P$106,13,FALSE),"[$]")</f>
        <v>[$]</v>
      </c>
      <c r="G153" s="115" t="str">
        <f>IFERROR(VLOOKUP($C153,'4.1 Base Funding'!$C$13:$P$106,14,FALSE),"[%]")</f>
        <v>[%]</v>
      </c>
      <c r="H153" s="21"/>
      <c r="I153" s="18"/>
      <c r="J153" s="19"/>
    </row>
    <row r="154" spans="1:10" s="23" customFormat="1" ht="52.5" customHeight="1" x14ac:dyDescent="0.25">
      <c r="A154" s="10"/>
      <c r="B154" s="14"/>
      <c r="C154" s="87"/>
      <c r="D154" s="440" t="s">
        <v>258</v>
      </c>
      <c r="E154" s="441"/>
      <c r="F154" s="441"/>
      <c r="G154" s="442"/>
      <c r="H154" s="21"/>
      <c r="I154" s="18"/>
      <c r="J154" s="19"/>
    </row>
    <row r="155" spans="1:10" s="59" customFormat="1" ht="7.5" customHeight="1" x14ac:dyDescent="0.25">
      <c r="A155" s="10"/>
      <c r="B155" s="14"/>
      <c r="C155" s="87"/>
      <c r="D155" s="197"/>
      <c r="E155" s="197"/>
      <c r="F155" s="158"/>
      <c r="G155" s="158"/>
      <c r="H155" s="21"/>
      <c r="I155" s="18"/>
      <c r="J155" s="19"/>
    </row>
    <row r="156" spans="1:10" s="23" customFormat="1" ht="20.100000000000001" customHeight="1" x14ac:dyDescent="0.25">
      <c r="A156" s="10"/>
      <c r="B156" s="14"/>
      <c r="C156" s="87">
        <v>49</v>
      </c>
      <c r="D156" s="113" t="str">
        <f>IFERROR(VLOOKUP($C156,'4.1 Base Funding'!$C$13:$P$106,2,FALSE),"[Program / Project / Initiative Name]")</f>
        <v>[Program / Project / Initiative Name]</v>
      </c>
      <c r="E156" s="113" t="str">
        <f>IFERROR(VLOOKUP($C156,'4.1 Base Funding'!$C$13:$P$106,3,FALSE),"[Sources of Funding ]")</f>
        <v>[Sources of Funding ]</v>
      </c>
      <c r="F156" s="114" t="str">
        <f>IFERROR(VLOOKUP($C156,'4.1 Base Funding'!$C$13:$P$106,13,FALSE),"[$]")</f>
        <v>[$]</v>
      </c>
      <c r="G156" s="115" t="str">
        <f>IFERROR(VLOOKUP($C156,'4.1 Base Funding'!$C$13:$P$106,14,FALSE),"[%]")</f>
        <v>[%]</v>
      </c>
      <c r="H156" s="21"/>
      <c r="I156" s="18"/>
      <c r="J156" s="19"/>
    </row>
    <row r="157" spans="1:10" s="23" customFormat="1" ht="52.5" customHeight="1" x14ac:dyDescent="0.25">
      <c r="A157" s="10"/>
      <c r="B157" s="14"/>
      <c r="C157" s="87"/>
      <c r="D157" s="440" t="s">
        <v>258</v>
      </c>
      <c r="E157" s="441"/>
      <c r="F157" s="441"/>
      <c r="G157" s="442"/>
      <c r="H157" s="21"/>
      <c r="I157" s="18"/>
      <c r="J157" s="19"/>
    </row>
    <row r="158" spans="1:10" s="59" customFormat="1" ht="7.5" customHeight="1" x14ac:dyDescent="0.25">
      <c r="A158" s="10"/>
      <c r="B158" s="14"/>
      <c r="C158" s="87"/>
      <c r="D158" s="197"/>
      <c r="E158" s="197"/>
      <c r="F158" s="158"/>
      <c r="G158" s="158"/>
      <c r="H158" s="21"/>
      <c r="I158" s="18"/>
      <c r="J158" s="19"/>
    </row>
    <row r="159" spans="1:10" s="23" customFormat="1" ht="20.100000000000001" customHeight="1" x14ac:dyDescent="0.25">
      <c r="A159" s="10"/>
      <c r="B159" s="14"/>
      <c r="C159" s="87">
        <v>50</v>
      </c>
      <c r="D159" s="113" t="str">
        <f>IFERROR(VLOOKUP($C159,'4.1 Base Funding'!$C$13:$P$106,2,FALSE),"[Program / Project / Initiative Name]")</f>
        <v>[Program / Project / Initiative Name]</v>
      </c>
      <c r="E159" s="113" t="str">
        <f>IFERROR(VLOOKUP($C159,'4.1 Base Funding'!$C$13:$P$106,3,FALSE),"[Sources of Funding ]")</f>
        <v>[Sources of Funding ]</v>
      </c>
      <c r="F159" s="114" t="str">
        <f>IFERROR(VLOOKUP($C159,'4.1 Base Funding'!$C$13:$P$106,13,FALSE),"[$]")</f>
        <v>[$]</v>
      </c>
      <c r="G159" s="115" t="str">
        <f>IFERROR(VLOOKUP($C159,'4.1 Base Funding'!$C$13:$P$106,14,FALSE),"[%]")</f>
        <v>[%]</v>
      </c>
      <c r="H159" s="21"/>
      <c r="I159" s="18"/>
      <c r="J159" s="19"/>
    </row>
    <row r="160" spans="1:10" s="23" customFormat="1" ht="52.5" customHeight="1" x14ac:dyDescent="0.25">
      <c r="A160" s="10"/>
      <c r="B160" s="14"/>
      <c r="C160" s="87"/>
      <c r="D160" s="440" t="s">
        <v>258</v>
      </c>
      <c r="E160" s="441"/>
      <c r="F160" s="441"/>
      <c r="G160" s="442"/>
      <c r="H160" s="21"/>
      <c r="I160" s="18"/>
      <c r="J160" s="19"/>
    </row>
    <row r="161" spans="1:10" s="23" customFormat="1" ht="20.100000000000001" customHeight="1" x14ac:dyDescent="0.25">
      <c r="A161" s="10"/>
      <c r="B161" s="14"/>
      <c r="C161" s="87">
        <v>51</v>
      </c>
      <c r="D161" s="113" t="str">
        <f>IFERROR(VLOOKUP($C161,'4.1 Base Funding'!$C$13:$P$106,2,FALSE),"[Program / Project / Initiative Name]")</f>
        <v>[Program / Project / Initiative Name]</v>
      </c>
      <c r="E161" s="113" t="str">
        <f>IFERROR(VLOOKUP($C161,'4.1 Base Funding'!$C$13:$P$106,3,FALSE),"[Sources of Funding ]")</f>
        <v>[Sources of Funding ]</v>
      </c>
      <c r="F161" s="114" t="str">
        <f>IFERROR(VLOOKUP($C161,'4.1 Base Funding'!$C$13:$P$106,13,FALSE),"[$]")</f>
        <v>[$]</v>
      </c>
      <c r="G161" s="115" t="str">
        <f>IFERROR(VLOOKUP($C161,'4.1 Base Funding'!$C$13:$P$106,14,FALSE),"[%]")</f>
        <v>[%]</v>
      </c>
      <c r="H161" s="21"/>
      <c r="I161" s="18"/>
      <c r="J161" s="19"/>
    </row>
    <row r="162" spans="1:10" s="23" customFormat="1" ht="52.5" customHeight="1" x14ac:dyDescent="0.25">
      <c r="A162" s="10"/>
      <c r="B162" s="14"/>
      <c r="C162" s="87"/>
      <c r="D162" s="440" t="s">
        <v>258</v>
      </c>
      <c r="E162" s="441"/>
      <c r="F162" s="441"/>
      <c r="G162" s="442"/>
      <c r="H162" s="21"/>
      <c r="I162" s="18"/>
      <c r="J162" s="19"/>
    </row>
    <row r="163" spans="1:10" s="59" customFormat="1" ht="7.5" customHeight="1" x14ac:dyDescent="0.25">
      <c r="A163" s="10"/>
      <c r="B163" s="14"/>
      <c r="C163" s="87"/>
      <c r="D163" s="197"/>
      <c r="E163" s="197"/>
      <c r="F163" s="158"/>
      <c r="G163" s="158"/>
      <c r="H163" s="21"/>
      <c r="I163" s="18"/>
      <c r="J163" s="19"/>
    </row>
    <row r="164" spans="1:10" s="23" customFormat="1" ht="20.100000000000001" customHeight="1" x14ac:dyDescent="0.25">
      <c r="A164" s="10"/>
      <c r="B164" s="14"/>
      <c r="C164" s="87">
        <v>52</v>
      </c>
      <c r="D164" s="113" t="str">
        <f>IFERROR(VLOOKUP($C164,'4.1 Base Funding'!$C$13:$P$106,2,FALSE),"[Program / Project / Initiative Name]")</f>
        <v>[Program / Project / Initiative Name]</v>
      </c>
      <c r="E164" s="113" t="str">
        <f>IFERROR(VLOOKUP($C164,'4.1 Base Funding'!$C$13:$P$106,3,FALSE),"[Sources of Funding ]")</f>
        <v>[Sources of Funding ]</v>
      </c>
      <c r="F164" s="114" t="str">
        <f>IFERROR(VLOOKUP($C164,'4.1 Base Funding'!$C$13:$P$106,13,FALSE),"[$]")</f>
        <v>[$]</v>
      </c>
      <c r="G164" s="115" t="str">
        <f>IFERROR(VLOOKUP($C164,'4.1 Base Funding'!$C$13:$P$106,14,FALSE),"[%]")</f>
        <v>[%]</v>
      </c>
      <c r="H164" s="21"/>
      <c r="I164" s="18"/>
      <c r="J164" s="19"/>
    </row>
    <row r="165" spans="1:10" s="23" customFormat="1" ht="52.5" customHeight="1" x14ac:dyDescent="0.25">
      <c r="A165" s="10"/>
      <c r="B165" s="14"/>
      <c r="C165" s="87"/>
      <c r="D165" s="440" t="s">
        <v>258</v>
      </c>
      <c r="E165" s="441"/>
      <c r="F165" s="441"/>
      <c r="G165" s="442"/>
      <c r="H165" s="21"/>
      <c r="I165" s="18"/>
      <c r="J165" s="19"/>
    </row>
    <row r="166" spans="1:10" s="59" customFormat="1" ht="7.5" customHeight="1" x14ac:dyDescent="0.25">
      <c r="A166" s="10"/>
      <c r="B166" s="14"/>
      <c r="C166" s="87"/>
      <c r="D166" s="197"/>
      <c r="E166" s="197"/>
      <c r="F166" s="158"/>
      <c r="G166" s="158"/>
      <c r="H166" s="21"/>
      <c r="I166" s="18"/>
      <c r="J166" s="19"/>
    </row>
    <row r="167" spans="1:10" s="23" customFormat="1" ht="20.100000000000001" customHeight="1" x14ac:dyDescent="0.25">
      <c r="A167" s="10"/>
      <c r="B167" s="14"/>
      <c r="C167" s="87">
        <v>53</v>
      </c>
      <c r="D167" s="113" t="str">
        <f>IFERROR(VLOOKUP($C167,'4.1 Base Funding'!$C$13:$P$106,2,FALSE),"[Program / Project / Initiative Name]")</f>
        <v>[Program / Project / Initiative Name]</v>
      </c>
      <c r="E167" s="113" t="str">
        <f>IFERROR(VLOOKUP($C167,'4.1 Base Funding'!$C$13:$P$106,3,FALSE),"[Sources of Funding ]")</f>
        <v>[Sources of Funding ]</v>
      </c>
      <c r="F167" s="114" t="str">
        <f>IFERROR(VLOOKUP($C167,'4.1 Base Funding'!$C$13:$P$106,13,FALSE),"[$]")</f>
        <v>[$]</v>
      </c>
      <c r="G167" s="115" t="str">
        <f>IFERROR(VLOOKUP($C167,'4.1 Base Funding'!$C$13:$P$106,14,FALSE),"[%]")</f>
        <v>[%]</v>
      </c>
      <c r="H167" s="21"/>
      <c r="I167" s="18"/>
      <c r="J167" s="19"/>
    </row>
    <row r="168" spans="1:10" s="23" customFormat="1" ht="52.5" customHeight="1" x14ac:dyDescent="0.25">
      <c r="A168" s="10"/>
      <c r="B168" s="14"/>
      <c r="C168" s="87"/>
      <c r="D168" s="440" t="s">
        <v>258</v>
      </c>
      <c r="E168" s="441"/>
      <c r="F168" s="441"/>
      <c r="G168" s="442"/>
      <c r="H168" s="21"/>
      <c r="I168" s="18"/>
      <c r="J168" s="19"/>
    </row>
    <row r="169" spans="1:10" s="59" customFormat="1" ht="7.5" customHeight="1" x14ac:dyDescent="0.25">
      <c r="A169" s="10"/>
      <c r="B169" s="14"/>
      <c r="C169" s="87"/>
      <c r="D169" s="197"/>
      <c r="E169" s="197"/>
      <c r="F169" s="158"/>
      <c r="G169" s="158"/>
      <c r="H169" s="21"/>
      <c r="I169" s="18"/>
      <c r="J169" s="19"/>
    </row>
    <row r="170" spans="1:10" s="23" customFormat="1" ht="20.100000000000001" customHeight="1" x14ac:dyDescent="0.25">
      <c r="A170" s="10"/>
      <c r="B170" s="14"/>
      <c r="C170" s="87">
        <v>54</v>
      </c>
      <c r="D170" s="113" t="str">
        <f>IFERROR(VLOOKUP($C170,'4.1 Base Funding'!$C$13:$P$106,2,FALSE),"[Program / Project / Initiative Name]")</f>
        <v>[Program / Project / Initiative Name]</v>
      </c>
      <c r="E170" s="113" t="str">
        <f>IFERROR(VLOOKUP($C170,'4.1 Base Funding'!$C$13:$P$106,3,FALSE),"[Sources of Funding ]")</f>
        <v>[Sources of Funding ]</v>
      </c>
      <c r="F170" s="114" t="str">
        <f>IFERROR(VLOOKUP($C170,'4.1 Base Funding'!$C$13:$P$106,13,FALSE),"[$]")</f>
        <v>[$]</v>
      </c>
      <c r="G170" s="115" t="str">
        <f>IFERROR(VLOOKUP($C170,'4.1 Base Funding'!$C$13:$P$106,14,FALSE),"[%]")</f>
        <v>[%]</v>
      </c>
      <c r="H170" s="21"/>
      <c r="I170" s="18"/>
      <c r="J170" s="19"/>
    </row>
    <row r="171" spans="1:10" s="23" customFormat="1" ht="52.5" customHeight="1" x14ac:dyDescent="0.25">
      <c r="A171" s="10"/>
      <c r="B171" s="14"/>
      <c r="C171" s="87"/>
      <c r="D171" s="440" t="s">
        <v>258</v>
      </c>
      <c r="E171" s="441"/>
      <c r="F171" s="441"/>
      <c r="G171" s="442"/>
      <c r="H171" s="21"/>
      <c r="I171" s="18"/>
      <c r="J171" s="19"/>
    </row>
    <row r="172" spans="1:10" s="59" customFormat="1" ht="7.5" customHeight="1" x14ac:dyDescent="0.25">
      <c r="A172" s="10"/>
      <c r="B172" s="14"/>
      <c r="C172" s="87"/>
      <c r="D172" s="197"/>
      <c r="E172" s="197"/>
      <c r="F172" s="158"/>
      <c r="G172" s="158"/>
      <c r="H172" s="21"/>
      <c r="I172" s="18"/>
      <c r="J172" s="19"/>
    </row>
    <row r="173" spans="1:10" s="23" customFormat="1" ht="20.100000000000001" customHeight="1" x14ac:dyDescent="0.25">
      <c r="A173" s="10"/>
      <c r="B173" s="14"/>
      <c r="C173" s="87">
        <v>55</v>
      </c>
      <c r="D173" s="113" t="str">
        <f>IFERROR(VLOOKUP($C173,'4.1 Base Funding'!$C$13:$P$106,2,FALSE),"[Program / Project / Initiative Name]")</f>
        <v>[Program / Project / Initiative Name]</v>
      </c>
      <c r="E173" s="113" t="str">
        <f>IFERROR(VLOOKUP($C173,'4.1 Base Funding'!$C$13:$P$106,3,FALSE),"[Sources of Funding ]")</f>
        <v>[Sources of Funding ]</v>
      </c>
      <c r="F173" s="114" t="str">
        <f>IFERROR(VLOOKUP($C173,'4.1 Base Funding'!$C$13:$P$106,13,FALSE),"[$]")</f>
        <v>[$]</v>
      </c>
      <c r="G173" s="115" t="str">
        <f>IFERROR(VLOOKUP($C173,'4.1 Base Funding'!$C$13:$P$106,14,FALSE),"[%]")</f>
        <v>[%]</v>
      </c>
      <c r="H173" s="21"/>
      <c r="I173" s="18"/>
      <c r="J173" s="19"/>
    </row>
    <row r="174" spans="1:10" s="23" customFormat="1" ht="52.5" customHeight="1" x14ac:dyDescent="0.25">
      <c r="A174" s="10"/>
      <c r="B174" s="14"/>
      <c r="C174" s="87"/>
      <c r="D174" s="440" t="s">
        <v>258</v>
      </c>
      <c r="E174" s="441"/>
      <c r="F174" s="441"/>
      <c r="G174" s="442"/>
      <c r="H174" s="21"/>
      <c r="I174" s="18"/>
      <c r="J174" s="19"/>
    </row>
    <row r="175" spans="1:10" s="59" customFormat="1" ht="7.5" customHeight="1" x14ac:dyDescent="0.25">
      <c r="A175" s="10"/>
      <c r="B175" s="14"/>
      <c r="C175" s="87"/>
      <c r="D175" s="197"/>
      <c r="E175" s="197"/>
      <c r="F175" s="158"/>
      <c r="G175" s="158"/>
      <c r="H175" s="21"/>
      <c r="I175" s="18"/>
      <c r="J175" s="19"/>
    </row>
    <row r="176" spans="1:10" s="23" customFormat="1" ht="20.100000000000001" customHeight="1" x14ac:dyDescent="0.25">
      <c r="A176" s="10"/>
      <c r="B176" s="14"/>
      <c r="C176" s="87">
        <v>56</v>
      </c>
      <c r="D176" s="113" t="str">
        <f>IFERROR(VLOOKUP($C176,'4.1 Base Funding'!$C$13:$P$106,2,FALSE),"[Program / Project / Initiative Name]")</f>
        <v>[Program / Project / Initiative Name]</v>
      </c>
      <c r="E176" s="113" t="str">
        <f>IFERROR(VLOOKUP($C176,'4.1 Base Funding'!$C$13:$P$106,3,FALSE),"[Sources of Funding ]")</f>
        <v>[Sources of Funding ]</v>
      </c>
      <c r="F176" s="114" t="str">
        <f>IFERROR(VLOOKUP($C176,'4.1 Base Funding'!$C$13:$P$106,13,FALSE),"[$]")</f>
        <v>[$]</v>
      </c>
      <c r="G176" s="115" t="str">
        <f>IFERROR(VLOOKUP($C176,'4.1 Base Funding'!$C$13:$P$106,14,FALSE),"[%]")</f>
        <v>[%]</v>
      </c>
      <c r="H176" s="21"/>
      <c r="I176" s="18"/>
      <c r="J176" s="19"/>
    </row>
    <row r="177" spans="1:10" s="23" customFormat="1" ht="52.5" customHeight="1" x14ac:dyDescent="0.25">
      <c r="A177" s="10"/>
      <c r="B177" s="14"/>
      <c r="C177" s="87"/>
      <c r="D177" s="440" t="s">
        <v>258</v>
      </c>
      <c r="E177" s="441"/>
      <c r="F177" s="441"/>
      <c r="G177" s="442"/>
      <c r="H177" s="21"/>
      <c r="I177" s="18"/>
      <c r="J177" s="19"/>
    </row>
    <row r="178" spans="1:10" s="59" customFormat="1" ht="7.5" customHeight="1" x14ac:dyDescent="0.25">
      <c r="A178" s="10"/>
      <c r="B178" s="14"/>
      <c r="C178" s="87"/>
      <c r="D178" s="197"/>
      <c r="E178" s="197"/>
      <c r="F178" s="158"/>
      <c r="G178" s="158"/>
      <c r="H178" s="21"/>
      <c r="I178" s="18"/>
      <c r="J178" s="19"/>
    </row>
    <row r="179" spans="1:10" s="23" customFormat="1" ht="20.100000000000001" customHeight="1" x14ac:dyDescent="0.25">
      <c r="A179" s="10"/>
      <c r="B179" s="14"/>
      <c r="C179" s="87">
        <v>57</v>
      </c>
      <c r="D179" s="113" t="str">
        <f>IFERROR(VLOOKUP($C179,'4.1 Base Funding'!$C$13:$P$106,2,FALSE),"[Program / Project / Initiative Name]")</f>
        <v>[Program / Project / Initiative Name]</v>
      </c>
      <c r="E179" s="113" t="str">
        <f>IFERROR(VLOOKUP($C179,'4.1 Base Funding'!$C$13:$P$106,3,FALSE),"[Sources of Funding ]")</f>
        <v>[Sources of Funding ]</v>
      </c>
      <c r="F179" s="114" t="str">
        <f>IFERROR(VLOOKUP($C179,'4.1 Base Funding'!$C$13:$P$106,13,FALSE),"[$]")</f>
        <v>[$]</v>
      </c>
      <c r="G179" s="115" t="str">
        <f>IFERROR(VLOOKUP($C179,'4.1 Base Funding'!$C$13:$P$106,14,FALSE),"[%]")</f>
        <v>[%]</v>
      </c>
      <c r="H179" s="21"/>
      <c r="I179" s="18"/>
      <c r="J179" s="19"/>
    </row>
    <row r="180" spans="1:10" s="23" customFormat="1" ht="52.5" customHeight="1" x14ac:dyDescent="0.25">
      <c r="A180" s="10"/>
      <c r="B180" s="14"/>
      <c r="C180" s="87"/>
      <c r="D180" s="440" t="s">
        <v>258</v>
      </c>
      <c r="E180" s="441"/>
      <c r="F180" s="441"/>
      <c r="G180" s="442"/>
      <c r="H180" s="21"/>
      <c r="I180" s="18"/>
      <c r="J180" s="19"/>
    </row>
    <row r="181" spans="1:10" s="59" customFormat="1" ht="7.5" customHeight="1" x14ac:dyDescent="0.25">
      <c r="A181" s="10"/>
      <c r="B181" s="14"/>
      <c r="C181" s="87"/>
      <c r="D181" s="197"/>
      <c r="E181" s="197"/>
      <c r="F181" s="158"/>
      <c r="G181" s="158"/>
      <c r="H181" s="21"/>
      <c r="I181" s="18"/>
      <c r="J181" s="19"/>
    </row>
    <row r="182" spans="1:10" s="23" customFormat="1" ht="20.100000000000001" customHeight="1" x14ac:dyDescent="0.25">
      <c r="A182" s="10"/>
      <c r="B182" s="14"/>
      <c r="C182" s="87">
        <v>58</v>
      </c>
      <c r="D182" s="113" t="str">
        <f>IFERROR(VLOOKUP($C182,'4.1 Base Funding'!$C$13:$P$106,2,FALSE),"[Program / Project / Initiative Name]")</f>
        <v>[Program / Project / Initiative Name]</v>
      </c>
      <c r="E182" s="113" t="str">
        <f>IFERROR(VLOOKUP($C182,'4.1 Base Funding'!$C$13:$P$106,3,FALSE),"[Sources of Funding ]")</f>
        <v>[Sources of Funding ]</v>
      </c>
      <c r="F182" s="114" t="str">
        <f>IFERROR(VLOOKUP($C182,'4.1 Base Funding'!$C$13:$P$106,13,FALSE),"[$]")</f>
        <v>[$]</v>
      </c>
      <c r="G182" s="115" t="str">
        <f>IFERROR(VLOOKUP($C182,'4.1 Base Funding'!$C$13:$P$106,14,FALSE),"[%]")</f>
        <v>[%]</v>
      </c>
      <c r="H182" s="21"/>
      <c r="I182" s="18"/>
      <c r="J182" s="19"/>
    </row>
    <row r="183" spans="1:10" s="23" customFormat="1" ht="52.5" customHeight="1" x14ac:dyDescent="0.25">
      <c r="A183" s="10"/>
      <c r="B183" s="14"/>
      <c r="C183" s="87"/>
      <c r="D183" s="440" t="s">
        <v>258</v>
      </c>
      <c r="E183" s="441"/>
      <c r="F183" s="441"/>
      <c r="G183" s="442"/>
      <c r="H183" s="21"/>
      <c r="I183" s="18"/>
      <c r="J183" s="19"/>
    </row>
    <row r="184" spans="1:10" s="59" customFormat="1" ht="7.5" customHeight="1" x14ac:dyDescent="0.25">
      <c r="A184" s="10"/>
      <c r="B184" s="14"/>
      <c r="C184" s="87"/>
      <c r="D184" s="197"/>
      <c r="E184" s="197"/>
      <c r="F184" s="158"/>
      <c r="G184" s="158"/>
      <c r="H184" s="21"/>
      <c r="I184" s="18"/>
      <c r="J184" s="19"/>
    </row>
    <row r="185" spans="1:10" s="23" customFormat="1" ht="20.100000000000001" customHeight="1" x14ac:dyDescent="0.25">
      <c r="A185" s="10"/>
      <c r="B185" s="14"/>
      <c r="C185" s="87">
        <v>59</v>
      </c>
      <c r="D185" s="113" t="str">
        <f>IFERROR(VLOOKUP($C185,'4.1 Base Funding'!$C$13:$P$106,2,FALSE),"[Program / Project / Initiative Name]")</f>
        <v>[Program / Project / Initiative Name]</v>
      </c>
      <c r="E185" s="113" t="str">
        <f>IFERROR(VLOOKUP($C185,'4.1 Base Funding'!$C$13:$P$106,3,FALSE),"[Sources of Funding ]")</f>
        <v>[Sources of Funding ]</v>
      </c>
      <c r="F185" s="114" t="str">
        <f>IFERROR(VLOOKUP($C185,'4.1 Base Funding'!$C$13:$P$106,13,FALSE),"[$]")</f>
        <v>[$]</v>
      </c>
      <c r="G185" s="115" t="str">
        <f>IFERROR(VLOOKUP($C185,'4.1 Base Funding'!$C$13:$P$106,14,FALSE),"[%]")</f>
        <v>[%]</v>
      </c>
      <c r="H185" s="21"/>
      <c r="I185" s="18"/>
      <c r="J185" s="19"/>
    </row>
    <row r="186" spans="1:10" s="23" customFormat="1" ht="52.5" customHeight="1" x14ac:dyDescent="0.25">
      <c r="A186" s="10"/>
      <c r="B186" s="14"/>
      <c r="C186" s="87"/>
      <c r="D186" s="440" t="s">
        <v>258</v>
      </c>
      <c r="E186" s="441"/>
      <c r="F186" s="441"/>
      <c r="G186" s="442"/>
      <c r="H186" s="21"/>
      <c r="I186" s="18"/>
      <c r="J186" s="19"/>
    </row>
    <row r="187" spans="1:10" s="59" customFormat="1" ht="7.5" customHeight="1" x14ac:dyDescent="0.25">
      <c r="A187" s="10"/>
      <c r="B187" s="14"/>
      <c r="C187" s="87"/>
      <c r="D187" s="197"/>
      <c r="E187" s="197"/>
      <c r="F187" s="158"/>
      <c r="G187" s="158"/>
      <c r="H187" s="21"/>
      <c r="I187" s="18"/>
      <c r="J187" s="19"/>
    </row>
    <row r="188" spans="1:10" s="23" customFormat="1" ht="20.100000000000001" customHeight="1" x14ac:dyDescent="0.25">
      <c r="A188" s="10"/>
      <c r="B188" s="14"/>
      <c r="C188" s="87">
        <v>60</v>
      </c>
      <c r="D188" s="113" t="str">
        <f>IFERROR(VLOOKUP($C188,'4.1 Base Funding'!$C$13:$P$106,2,FALSE),"[Program / Project / Initiative Name]")</f>
        <v>[Program / Project / Initiative Name]</v>
      </c>
      <c r="E188" s="113" t="str">
        <f>IFERROR(VLOOKUP($C188,'4.1 Base Funding'!$C$13:$P$106,3,FALSE),"[Sources of Funding ]")</f>
        <v>[Sources of Funding ]</v>
      </c>
      <c r="F188" s="114" t="str">
        <f>IFERROR(VLOOKUP($C188,'4.1 Base Funding'!$C$13:$P$106,13,FALSE),"[$]")</f>
        <v>[$]</v>
      </c>
      <c r="G188" s="115" t="str">
        <f>IFERROR(VLOOKUP($C188,'4.1 Base Funding'!$C$13:$P$106,14,FALSE),"[%]")</f>
        <v>[%]</v>
      </c>
      <c r="H188" s="21"/>
      <c r="I188" s="18"/>
      <c r="J188" s="19"/>
    </row>
    <row r="189" spans="1:10" s="23" customFormat="1" ht="52.5" customHeight="1" x14ac:dyDescent="0.25">
      <c r="A189" s="10"/>
      <c r="B189" s="14"/>
      <c r="C189" s="87"/>
      <c r="D189" s="440" t="s">
        <v>258</v>
      </c>
      <c r="E189" s="441"/>
      <c r="F189" s="441"/>
      <c r="G189" s="442"/>
      <c r="H189" s="21"/>
      <c r="I189" s="18"/>
      <c r="J189" s="19"/>
    </row>
    <row r="190" spans="1:10" s="32" customFormat="1" ht="11.25" customHeight="1" x14ac:dyDescent="0.2">
      <c r="B190" s="33"/>
      <c r="C190" s="116"/>
      <c r="D190" s="117"/>
      <c r="E190" s="117"/>
      <c r="F190" s="117"/>
      <c r="G190" s="117"/>
      <c r="H190" s="61"/>
      <c r="I190" s="62"/>
      <c r="J190" s="38"/>
    </row>
    <row r="191" spans="1:10" s="32" customFormat="1" ht="7.5" customHeight="1" thickBot="1" x14ac:dyDescent="0.25">
      <c r="B191" s="39"/>
      <c r="C191" s="88"/>
      <c r="D191" s="40"/>
      <c r="E191" s="40"/>
      <c r="F191" s="40"/>
      <c r="G191" s="40"/>
      <c r="H191" s="40"/>
      <c r="I191" s="41"/>
      <c r="J191" s="38"/>
    </row>
    <row r="192" spans="1:10" s="32" customFormat="1" ht="7.5" customHeight="1" x14ac:dyDescent="0.2">
      <c r="C192" s="89"/>
      <c r="D192" s="38"/>
      <c r="E192" s="38"/>
      <c r="F192" s="38"/>
      <c r="G192" s="38"/>
      <c r="H192" s="38"/>
      <c r="I192" s="38"/>
      <c r="J192" s="38"/>
    </row>
    <row r="193" spans="1:7" s="3" customFormat="1" ht="14.25" x14ac:dyDescent="0.2">
      <c r="A193" s="10"/>
      <c r="B193" s="10"/>
      <c r="C193" s="4"/>
      <c r="D193" s="8"/>
      <c r="E193" s="8"/>
    </row>
    <row r="194" spans="1:7" s="3" customFormat="1" ht="14.25" x14ac:dyDescent="0.2">
      <c r="A194" s="10"/>
      <c r="B194" s="10"/>
      <c r="C194" s="4"/>
      <c r="D194" s="8"/>
      <c r="E194" s="8"/>
    </row>
    <row r="195" spans="1:7" s="3" customFormat="1" ht="14.25" x14ac:dyDescent="0.2">
      <c r="A195" s="10"/>
      <c r="B195" s="10"/>
      <c r="C195" s="4"/>
      <c r="D195" s="8"/>
      <c r="E195" s="8"/>
    </row>
    <row r="196" spans="1:7" s="3" customFormat="1" ht="14.25" x14ac:dyDescent="0.2">
      <c r="A196" s="10"/>
      <c r="B196" s="10"/>
      <c r="C196" s="4"/>
      <c r="D196" s="8"/>
      <c r="E196" s="8"/>
    </row>
    <row r="197" spans="1:7" s="3" customFormat="1" ht="14.25" x14ac:dyDescent="0.2">
      <c r="A197" s="10"/>
      <c r="B197" s="10"/>
      <c r="C197" s="4"/>
      <c r="D197" s="8"/>
      <c r="E197" s="8"/>
    </row>
    <row r="198" spans="1:7" s="3" customFormat="1" ht="14.25" x14ac:dyDescent="0.2">
      <c r="A198" s="10"/>
      <c r="B198" s="10"/>
      <c r="C198" s="4"/>
      <c r="D198" s="8"/>
      <c r="E198" s="8"/>
    </row>
    <row r="199" spans="1:7" s="3" customFormat="1" ht="14.25" x14ac:dyDescent="0.2">
      <c r="A199" s="10"/>
      <c r="B199" s="10"/>
      <c r="C199" s="4"/>
      <c r="D199" s="8"/>
      <c r="E199" s="8"/>
    </row>
    <row r="200" spans="1:7" s="3" customFormat="1" ht="14.25" x14ac:dyDescent="0.2">
      <c r="A200" s="10"/>
      <c r="B200" s="10"/>
      <c r="C200" s="4"/>
      <c r="D200" s="8"/>
      <c r="E200" s="8"/>
    </row>
    <row r="201" spans="1:7" s="3" customFormat="1" ht="14.25" x14ac:dyDescent="0.2">
      <c r="A201" s="10"/>
      <c r="B201" s="10"/>
      <c r="C201" s="4"/>
      <c r="D201" s="8"/>
      <c r="E201" s="8"/>
    </row>
    <row r="202" spans="1:7" s="4" customFormat="1" ht="14.25" x14ac:dyDescent="0.2">
      <c r="A202" s="10"/>
      <c r="B202" s="10"/>
      <c r="D202" s="8"/>
      <c r="E202" s="8"/>
      <c r="F202" s="3"/>
      <c r="G202" s="3"/>
    </row>
    <row r="203" spans="1:7" s="4" customFormat="1" ht="14.25" x14ac:dyDescent="0.2">
      <c r="A203" s="10"/>
      <c r="B203" s="10"/>
      <c r="D203" s="8"/>
      <c r="E203" s="8"/>
    </row>
    <row r="204" spans="1:7" s="4" customFormat="1" ht="14.25" x14ac:dyDescent="0.2">
      <c r="A204" s="10"/>
      <c r="B204" s="10"/>
      <c r="D204" s="8"/>
      <c r="E204" s="8"/>
    </row>
    <row r="205" spans="1:7" s="4" customFormat="1" ht="14.25" x14ac:dyDescent="0.2">
      <c r="A205" s="10"/>
      <c r="B205" s="10"/>
      <c r="D205" s="8"/>
      <c r="E205" s="8"/>
    </row>
    <row r="206" spans="1:7" s="4" customFormat="1" ht="14.25" x14ac:dyDescent="0.2">
      <c r="A206" s="10"/>
      <c r="B206" s="10"/>
      <c r="D206" s="8"/>
      <c r="E206" s="8"/>
    </row>
    <row r="207" spans="1:7" s="4" customFormat="1" ht="14.25" x14ac:dyDescent="0.2">
      <c r="A207" s="10"/>
      <c r="B207" s="10"/>
      <c r="D207" s="8"/>
      <c r="E207" s="8"/>
    </row>
    <row r="208" spans="1:7" s="4" customFormat="1" ht="14.25" x14ac:dyDescent="0.2">
      <c r="A208" s="10"/>
      <c r="B208" s="10"/>
      <c r="D208" s="8"/>
      <c r="E208" s="8"/>
    </row>
    <row r="209" spans="1:5" s="4" customFormat="1" ht="14.25" x14ac:dyDescent="0.2">
      <c r="A209" s="10"/>
      <c r="B209" s="10"/>
      <c r="D209" s="8"/>
      <c r="E209" s="8"/>
    </row>
    <row r="210" spans="1:5" s="4" customFormat="1" ht="14.25" x14ac:dyDescent="0.2">
      <c r="A210" s="10"/>
      <c r="B210" s="10"/>
      <c r="D210" s="8"/>
      <c r="E210" s="8"/>
    </row>
    <row r="211" spans="1:5" s="4" customFormat="1" ht="14.25" x14ac:dyDescent="0.2">
      <c r="A211" s="10"/>
      <c r="B211" s="10"/>
      <c r="D211" s="8"/>
      <c r="E211" s="8"/>
    </row>
    <row r="212" spans="1:5" s="4" customFormat="1" ht="14.25" x14ac:dyDescent="0.2">
      <c r="A212" s="10"/>
      <c r="B212" s="10"/>
      <c r="D212" s="8"/>
      <c r="E212" s="8"/>
    </row>
    <row r="213" spans="1:5" s="4" customFormat="1" ht="14.25" x14ac:dyDescent="0.2">
      <c r="A213" s="10"/>
      <c r="B213" s="10"/>
      <c r="D213" s="8"/>
      <c r="E213" s="8"/>
    </row>
    <row r="214" spans="1:5" s="4" customFormat="1" ht="14.25" x14ac:dyDescent="0.2">
      <c r="A214" s="10"/>
      <c r="B214" s="10"/>
      <c r="D214" s="8"/>
      <c r="E214" s="8"/>
    </row>
    <row r="215" spans="1:5" s="4" customFormat="1" ht="14.25" x14ac:dyDescent="0.2">
      <c r="A215" s="10"/>
      <c r="B215" s="10"/>
      <c r="D215" s="8"/>
      <c r="E215" s="8"/>
    </row>
    <row r="216" spans="1:5" s="4" customFormat="1" ht="14.25" x14ac:dyDescent="0.2">
      <c r="A216" s="10"/>
      <c r="B216" s="10"/>
      <c r="D216" s="8"/>
      <c r="E216" s="8"/>
    </row>
    <row r="217" spans="1:5" s="4" customFormat="1" ht="14.25" x14ac:dyDescent="0.2">
      <c r="A217" s="10"/>
      <c r="B217" s="10"/>
      <c r="D217" s="8"/>
      <c r="E217" s="8"/>
    </row>
    <row r="218" spans="1:5" s="4" customFormat="1" ht="14.25" x14ac:dyDescent="0.2">
      <c r="A218" s="10"/>
      <c r="B218" s="10"/>
      <c r="D218" s="8"/>
      <c r="E218" s="8"/>
    </row>
    <row r="219" spans="1:5" s="4" customFormat="1" ht="14.25" x14ac:dyDescent="0.2">
      <c r="A219" s="10"/>
      <c r="B219" s="10"/>
      <c r="D219" s="8"/>
      <c r="E219" s="8"/>
    </row>
    <row r="220" spans="1:5" s="4" customFormat="1" ht="14.25" x14ac:dyDescent="0.2">
      <c r="A220" s="10"/>
      <c r="B220" s="10"/>
      <c r="D220" s="8"/>
      <c r="E220" s="8"/>
    </row>
    <row r="221" spans="1:5" s="4" customFormat="1" ht="14.25" x14ac:dyDescent="0.2">
      <c r="A221" s="10"/>
      <c r="B221" s="10"/>
      <c r="D221" s="8"/>
      <c r="E221" s="8"/>
    </row>
    <row r="222" spans="1:5" s="2" customFormat="1" x14ac:dyDescent="0.2">
      <c r="A222" s="10"/>
      <c r="B222" s="10"/>
      <c r="D222" s="9"/>
      <c r="E222" s="9"/>
    </row>
    <row r="223" spans="1:5" s="2" customFormat="1" x14ac:dyDescent="0.2">
      <c r="A223" s="10"/>
      <c r="B223" s="10"/>
      <c r="D223" s="9"/>
      <c r="E223" s="9"/>
    </row>
    <row r="224" spans="1:5" s="2" customFormat="1" x14ac:dyDescent="0.2">
      <c r="A224" s="10"/>
      <c r="B224" s="10"/>
      <c r="D224" s="9"/>
      <c r="E224" s="9"/>
    </row>
    <row r="225" spans="1:5" s="2" customFormat="1" x14ac:dyDescent="0.2">
      <c r="A225" s="10"/>
      <c r="B225" s="10"/>
      <c r="D225" s="9"/>
      <c r="E225" s="9"/>
    </row>
    <row r="226" spans="1:5" s="2" customFormat="1" x14ac:dyDescent="0.2">
      <c r="A226" s="10"/>
      <c r="B226" s="10"/>
      <c r="D226" s="9"/>
      <c r="E226" s="9"/>
    </row>
    <row r="227" spans="1:5" s="2" customFormat="1" x14ac:dyDescent="0.2">
      <c r="A227" s="10"/>
      <c r="B227" s="10"/>
      <c r="D227" s="9"/>
      <c r="E227" s="9"/>
    </row>
    <row r="228" spans="1:5" s="2" customFormat="1" x14ac:dyDescent="0.2">
      <c r="A228" s="10"/>
      <c r="B228" s="10"/>
      <c r="D228" s="9"/>
      <c r="E228" s="9"/>
    </row>
    <row r="229" spans="1:5" s="2" customFormat="1" x14ac:dyDescent="0.2">
      <c r="A229" s="10"/>
      <c r="B229" s="10"/>
      <c r="D229" s="9"/>
      <c r="E229" s="9"/>
    </row>
    <row r="230" spans="1:5" s="2" customFormat="1" x14ac:dyDescent="0.2">
      <c r="A230" s="10"/>
      <c r="B230" s="10"/>
      <c r="D230" s="9"/>
      <c r="E230" s="9"/>
    </row>
    <row r="231" spans="1:5" s="2" customFormat="1" x14ac:dyDescent="0.2">
      <c r="A231" s="10"/>
      <c r="B231" s="10"/>
      <c r="D231" s="9"/>
      <c r="E231" s="9"/>
    </row>
    <row r="232" spans="1:5" s="2" customFormat="1" x14ac:dyDescent="0.2">
      <c r="A232" s="10"/>
      <c r="B232" s="10"/>
      <c r="D232" s="9"/>
      <c r="E232" s="9"/>
    </row>
    <row r="233" spans="1:5" s="2" customFormat="1" x14ac:dyDescent="0.2">
      <c r="A233" s="10"/>
      <c r="B233" s="10"/>
      <c r="D233" s="9"/>
      <c r="E233" s="9"/>
    </row>
    <row r="234" spans="1:5" s="2" customFormat="1" x14ac:dyDescent="0.2">
      <c r="A234" s="10"/>
      <c r="B234" s="10"/>
      <c r="D234" s="9"/>
      <c r="E234" s="9"/>
    </row>
    <row r="235" spans="1:5" s="2" customFormat="1" x14ac:dyDescent="0.2">
      <c r="A235" s="10"/>
      <c r="B235" s="10"/>
      <c r="D235" s="9"/>
      <c r="E235" s="9"/>
    </row>
    <row r="236" spans="1:5" s="2" customFormat="1" x14ac:dyDescent="0.2">
      <c r="A236" s="10"/>
      <c r="B236" s="10"/>
      <c r="D236" s="9"/>
      <c r="E236" s="9"/>
    </row>
    <row r="237" spans="1:5" s="2" customFormat="1" x14ac:dyDescent="0.2">
      <c r="A237" s="10"/>
      <c r="B237" s="10"/>
      <c r="D237" s="9"/>
      <c r="E237" s="9"/>
    </row>
    <row r="238" spans="1:5" s="2" customFormat="1" x14ac:dyDescent="0.2">
      <c r="A238" s="10"/>
      <c r="B238" s="10"/>
      <c r="D238" s="9"/>
      <c r="E238" s="9"/>
    </row>
    <row r="239" spans="1:5" s="2" customFormat="1" x14ac:dyDescent="0.2">
      <c r="A239" s="10"/>
      <c r="B239" s="10"/>
      <c r="D239" s="9"/>
      <c r="E239" s="9"/>
    </row>
    <row r="240" spans="1:5" s="2" customFormat="1" x14ac:dyDescent="0.2">
      <c r="A240" s="10"/>
      <c r="B240" s="10"/>
      <c r="D240" s="9"/>
      <c r="E240" s="9"/>
    </row>
    <row r="241" spans="1:7" s="2" customFormat="1" x14ac:dyDescent="0.2">
      <c r="A241" s="10"/>
      <c r="B241" s="10"/>
      <c r="D241" s="9"/>
      <c r="E241" s="9"/>
    </row>
    <row r="242" spans="1:7" s="2" customFormat="1" x14ac:dyDescent="0.2">
      <c r="A242" s="10"/>
      <c r="B242" s="10"/>
      <c r="D242" s="9"/>
      <c r="E242" s="9"/>
    </row>
    <row r="243" spans="1:7" s="2" customFormat="1" x14ac:dyDescent="0.2">
      <c r="A243" s="10"/>
      <c r="B243" s="10"/>
      <c r="D243" s="9"/>
      <c r="E243" s="9"/>
    </row>
    <row r="244" spans="1:7" s="2" customFormat="1" x14ac:dyDescent="0.2">
      <c r="A244" s="10"/>
      <c r="B244" s="10"/>
      <c r="D244" s="9"/>
      <c r="E244" s="9"/>
    </row>
    <row r="245" spans="1:7" s="2" customFormat="1" x14ac:dyDescent="0.2">
      <c r="A245" s="10"/>
      <c r="B245" s="10"/>
      <c r="D245" s="9"/>
      <c r="E245" s="9"/>
    </row>
    <row r="246" spans="1:7" s="2" customFormat="1" x14ac:dyDescent="0.2">
      <c r="A246" s="10"/>
      <c r="B246" s="10"/>
      <c r="D246" s="9"/>
      <c r="E246" s="9"/>
    </row>
    <row r="247" spans="1:7" s="2" customFormat="1" x14ac:dyDescent="0.2">
      <c r="A247" s="10"/>
      <c r="B247" s="10"/>
      <c r="D247" s="9"/>
      <c r="E247" s="9"/>
    </row>
    <row r="248" spans="1:7" s="2" customFormat="1" x14ac:dyDescent="0.2">
      <c r="A248" s="10"/>
      <c r="B248" s="10"/>
      <c r="D248" s="9"/>
      <c r="E248" s="9"/>
    </row>
    <row r="249" spans="1:7" s="2" customFormat="1" x14ac:dyDescent="0.2">
      <c r="A249" s="10"/>
      <c r="B249" s="10"/>
      <c r="D249" s="9"/>
      <c r="E249" s="9"/>
    </row>
    <row r="250" spans="1:7" s="2" customFormat="1" x14ac:dyDescent="0.2">
      <c r="A250" s="10"/>
      <c r="B250" s="10"/>
      <c r="D250" s="9"/>
      <c r="E250" s="9"/>
    </row>
    <row r="251" spans="1:7" x14ac:dyDescent="0.2">
      <c r="D251" s="9"/>
      <c r="E251" s="9"/>
      <c r="F251" s="2"/>
      <c r="G251" s="2"/>
    </row>
  </sheetData>
  <sheetProtection algorithmName="SHA-512" hashValue="y5rZKb9dM6MYsp6BlshDrtF4zoOj9mp9NcwHZafN/TzV0CAbBYReKIXelMo6mXZQ5cryTh4fXzft/WQc4t6L8g==" saltValue="sQNeXDxe4LX1uSN9pkOFOA==" spinCount="100000" sheet="1" scenarios="1" formatRows="0"/>
  <mergeCells count="67">
    <mergeCell ref="D177:G177"/>
    <mergeCell ref="D180:G180"/>
    <mergeCell ref="D183:G183"/>
    <mergeCell ref="D186:G186"/>
    <mergeCell ref="D189:G189"/>
    <mergeCell ref="D162:G162"/>
    <mergeCell ref="D165:G165"/>
    <mergeCell ref="D168:G168"/>
    <mergeCell ref="D171:G171"/>
    <mergeCell ref="D174:G174"/>
    <mergeCell ref="D148:G148"/>
    <mergeCell ref="D151:G151"/>
    <mergeCell ref="D154:G154"/>
    <mergeCell ref="D157:G157"/>
    <mergeCell ref="D160:G160"/>
    <mergeCell ref="D133:G133"/>
    <mergeCell ref="D136:G136"/>
    <mergeCell ref="D139:G139"/>
    <mergeCell ref="D142:G142"/>
    <mergeCell ref="D145:G145"/>
    <mergeCell ref="D118:G118"/>
    <mergeCell ref="D121:G121"/>
    <mergeCell ref="D124:G124"/>
    <mergeCell ref="D127:G127"/>
    <mergeCell ref="D130:G130"/>
    <mergeCell ref="D103:G103"/>
    <mergeCell ref="D106:G106"/>
    <mergeCell ref="D109:G109"/>
    <mergeCell ref="D112:G112"/>
    <mergeCell ref="D115:G115"/>
    <mergeCell ref="D88:G88"/>
    <mergeCell ref="D91:G91"/>
    <mergeCell ref="D94:G94"/>
    <mergeCell ref="D97:G97"/>
    <mergeCell ref="D100:G100"/>
    <mergeCell ref="D73:G73"/>
    <mergeCell ref="D76:G76"/>
    <mergeCell ref="D79:G79"/>
    <mergeCell ref="D82:G82"/>
    <mergeCell ref="D85:G85"/>
    <mergeCell ref="D68:G68"/>
    <mergeCell ref="D71:G71"/>
    <mergeCell ref="D50:G50"/>
    <mergeCell ref="D53:G53"/>
    <mergeCell ref="D56:G56"/>
    <mergeCell ref="D59:G59"/>
    <mergeCell ref="D62:G62"/>
    <mergeCell ref="D65:G65"/>
    <mergeCell ref="D47:G47"/>
    <mergeCell ref="D14:G14"/>
    <mergeCell ref="D17:G17"/>
    <mergeCell ref="D20:G20"/>
    <mergeCell ref="D23:G23"/>
    <mergeCell ref="D26:G26"/>
    <mergeCell ref="D29:G29"/>
    <mergeCell ref="D32:G32"/>
    <mergeCell ref="D35:G35"/>
    <mergeCell ref="D38:G38"/>
    <mergeCell ref="D41:G41"/>
    <mergeCell ref="D44:G44"/>
    <mergeCell ref="D4:G4"/>
    <mergeCell ref="D5:G5"/>
    <mergeCell ref="D6:G6"/>
    <mergeCell ref="D8:G8"/>
    <mergeCell ref="D9:D10"/>
    <mergeCell ref="E9:E10"/>
    <mergeCell ref="F9:G9"/>
  </mergeCells>
  <printOptions horizontalCentered="1"/>
  <pageMargins left="0.23622047244094499" right="0.23622047244094499" top="0.23622047244094499" bottom="0.511811023622047" header="0" footer="0.31496062992126"/>
  <pageSetup scale="65" fitToHeight="0" orientation="landscape" r:id="rId1"/>
  <headerFooter>
    <oddFooter>&amp;CPage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3366FF"/>
    <pageSetUpPr autoPageBreaks="0" fitToPage="1"/>
  </sheetPr>
  <dimension ref="A1:R40"/>
  <sheetViews>
    <sheetView showGridLines="0" showRowColHeaders="0" topLeftCell="B5" zoomScale="80" zoomScaleNormal="80" zoomScaleSheetLayoutView="90" workbookViewId="0">
      <selection activeCell="B2" sqref="B2"/>
    </sheetView>
  </sheetViews>
  <sheetFormatPr defaultColWidth="9.140625" defaultRowHeight="12.75" x14ac:dyDescent="0.2"/>
  <cols>
    <col min="1" max="1" width="2.7109375" style="10" customWidth="1"/>
    <col min="2" max="2" width="1.42578125" style="10" customWidth="1"/>
    <col min="3" max="3" width="2.7109375" style="1" customWidth="1"/>
    <col min="4" max="4" width="81.42578125" style="1" bestFit="1" customWidth="1"/>
    <col min="5" max="6" width="17.140625" style="1" customWidth="1"/>
    <col min="7" max="7" width="17" style="1" customWidth="1"/>
    <col min="8" max="9" width="11.28515625" style="1" customWidth="1"/>
    <col min="10" max="10" width="18.28515625" style="1" customWidth="1"/>
    <col min="11" max="11" width="17.140625" style="1" customWidth="1"/>
    <col min="12" max="12" width="17" style="1" customWidth="1"/>
    <col min="13" max="13" width="14.140625" style="1" customWidth="1"/>
    <col min="14" max="14" width="2.7109375" style="1" customWidth="1"/>
    <col min="15" max="16" width="1.42578125" style="1" customWidth="1"/>
    <col min="17" max="16384" width="9.140625" style="1"/>
  </cols>
  <sheetData>
    <row r="1" spans="1:18" s="10" customFormat="1" ht="15" customHeight="1" thickBot="1" x14ac:dyDescent="0.25"/>
    <row r="2" spans="1:18" s="100" customFormat="1" ht="7.5" customHeight="1" x14ac:dyDescent="0.25">
      <c r="A2" s="10"/>
      <c r="B2" s="11"/>
      <c r="C2" s="12"/>
      <c r="D2" s="44"/>
      <c r="E2" s="44"/>
      <c r="F2" s="44"/>
      <c r="G2" s="44"/>
      <c r="H2" s="44"/>
      <c r="I2" s="44"/>
      <c r="J2" s="44"/>
      <c r="K2" s="44"/>
      <c r="L2" s="44"/>
      <c r="M2" s="44"/>
      <c r="N2" s="12"/>
      <c r="O2" s="13"/>
      <c r="P2" s="10"/>
    </row>
    <row r="3" spans="1:18" s="100" customFormat="1" ht="15" customHeight="1" x14ac:dyDescent="0.25">
      <c r="A3" s="10"/>
      <c r="B3" s="14"/>
      <c r="C3" s="15"/>
      <c r="D3" s="101"/>
      <c r="E3" s="102"/>
      <c r="F3" s="102"/>
      <c r="G3" s="102"/>
      <c r="H3" s="102"/>
      <c r="I3" s="102"/>
      <c r="J3" s="102"/>
      <c r="K3" s="102"/>
      <c r="L3" s="102"/>
      <c r="M3" s="102"/>
      <c r="N3" s="17"/>
      <c r="O3" s="18"/>
      <c r="P3" s="19"/>
    </row>
    <row r="4" spans="1:18" s="46" customFormat="1" ht="30" customHeight="1" x14ac:dyDescent="0.2">
      <c r="A4" s="10"/>
      <c r="B4" s="14"/>
      <c r="C4" s="20"/>
      <c r="D4" s="413" t="str">
        <f>'1. Cover'!$D$24</f>
        <v>Board of Health for the Middlesex-London Health Unit</v>
      </c>
      <c r="E4" s="413"/>
      <c r="F4" s="413"/>
      <c r="G4" s="413"/>
      <c r="H4" s="413"/>
      <c r="I4" s="413"/>
      <c r="J4" s="413"/>
      <c r="K4" s="413"/>
      <c r="L4" s="413"/>
      <c r="M4" s="413"/>
      <c r="N4" s="21"/>
      <c r="O4" s="18"/>
      <c r="P4" s="19"/>
    </row>
    <row r="5" spans="1:18" s="129" customFormat="1" ht="69" customHeight="1" x14ac:dyDescent="0.3">
      <c r="A5" s="29"/>
      <c r="B5" s="30"/>
      <c r="C5" s="31"/>
      <c r="D5" s="414" t="str">
        <f>'1. Cover'!D21</f>
        <v>2024 Annual Report and Attestation</v>
      </c>
      <c r="E5" s="414"/>
      <c r="F5" s="414"/>
      <c r="G5" s="414"/>
      <c r="H5" s="414"/>
      <c r="I5" s="414"/>
      <c r="J5" s="414"/>
      <c r="K5" s="414"/>
      <c r="L5" s="414"/>
      <c r="M5" s="414"/>
      <c r="N5" s="126"/>
      <c r="O5" s="127"/>
      <c r="P5" s="128"/>
    </row>
    <row r="6" spans="1:18" s="129" customFormat="1" ht="30" customHeight="1" x14ac:dyDescent="0.3">
      <c r="A6" s="29"/>
      <c r="B6" s="30"/>
      <c r="C6" s="31"/>
      <c r="D6" s="415" t="s">
        <v>262</v>
      </c>
      <c r="E6" s="415"/>
      <c r="F6" s="415"/>
      <c r="G6" s="415"/>
      <c r="H6" s="415"/>
      <c r="I6" s="415"/>
      <c r="J6" s="415"/>
      <c r="K6" s="415"/>
      <c r="L6" s="415"/>
      <c r="M6" s="415"/>
      <c r="N6" s="126"/>
      <c r="O6" s="127"/>
      <c r="P6" s="128"/>
    </row>
    <row r="7" spans="1:18" s="46" customFormat="1" ht="7.5" customHeight="1" x14ac:dyDescent="0.2">
      <c r="A7" s="10"/>
      <c r="B7" s="14"/>
      <c r="C7" s="20"/>
      <c r="D7" s="47"/>
      <c r="E7" s="47"/>
      <c r="F7" s="47"/>
      <c r="G7" s="47"/>
      <c r="H7" s="47"/>
      <c r="I7" s="47"/>
      <c r="J7" s="47"/>
      <c r="K7" s="47"/>
      <c r="L7" s="47"/>
      <c r="M7" s="47"/>
      <c r="N7" s="21"/>
      <c r="O7" s="18"/>
      <c r="P7" s="19"/>
    </row>
    <row r="8" spans="1:18" s="23" customFormat="1" ht="54" customHeight="1" x14ac:dyDescent="0.25">
      <c r="A8" s="24"/>
      <c r="B8" s="25"/>
      <c r="C8" s="26"/>
      <c r="D8" s="446" t="s">
        <v>263</v>
      </c>
      <c r="E8" s="448" t="s">
        <v>264</v>
      </c>
      <c r="F8" s="448" t="s">
        <v>265</v>
      </c>
      <c r="G8" s="450" t="s">
        <v>138</v>
      </c>
      <c r="H8" s="451"/>
      <c r="I8" s="452" t="s">
        <v>266</v>
      </c>
      <c r="J8" s="448" t="s">
        <v>267</v>
      </c>
      <c r="K8" s="448" t="s">
        <v>268</v>
      </c>
      <c r="L8" s="450" t="s">
        <v>269</v>
      </c>
      <c r="M8" s="451"/>
      <c r="N8" s="21"/>
      <c r="O8" s="18"/>
      <c r="P8" s="19"/>
      <c r="Q8" s="46"/>
      <c r="R8" s="46"/>
    </row>
    <row r="9" spans="1:18" s="23" customFormat="1" ht="19.5" customHeight="1" x14ac:dyDescent="0.25">
      <c r="A9" s="10"/>
      <c r="B9" s="14"/>
      <c r="C9" s="20"/>
      <c r="D9" s="447"/>
      <c r="E9" s="449"/>
      <c r="F9" s="449"/>
      <c r="G9" s="245" t="s">
        <v>255</v>
      </c>
      <c r="H9" s="245" t="s">
        <v>270</v>
      </c>
      <c r="I9" s="452"/>
      <c r="J9" s="449"/>
      <c r="K9" s="449"/>
      <c r="L9" s="245" t="s">
        <v>255</v>
      </c>
      <c r="M9" s="245" t="s">
        <v>256</v>
      </c>
      <c r="N9" s="21"/>
      <c r="O9" s="18"/>
      <c r="P9" s="19"/>
    </row>
    <row r="10" spans="1:18" s="23" customFormat="1" ht="32.25" customHeight="1" x14ac:dyDescent="0.25">
      <c r="A10" s="10"/>
      <c r="B10" s="14"/>
      <c r="C10" s="20"/>
      <c r="D10" s="244" t="s">
        <v>139</v>
      </c>
      <c r="E10" s="245" t="s">
        <v>140</v>
      </c>
      <c r="F10" s="245" t="s">
        <v>141</v>
      </c>
      <c r="G10" s="245" t="s">
        <v>271</v>
      </c>
      <c r="H10" s="245" t="s">
        <v>272</v>
      </c>
      <c r="I10" s="387" t="s">
        <v>144</v>
      </c>
      <c r="J10" s="245" t="s">
        <v>273</v>
      </c>
      <c r="K10" s="245" t="s">
        <v>146</v>
      </c>
      <c r="L10" s="245" t="s">
        <v>274</v>
      </c>
      <c r="M10" s="210" t="s">
        <v>275</v>
      </c>
      <c r="N10" s="21"/>
      <c r="O10" s="18"/>
      <c r="P10" s="19"/>
    </row>
    <row r="11" spans="1:18" s="23" customFormat="1" ht="7.5" customHeight="1" x14ac:dyDescent="0.25">
      <c r="A11" s="10"/>
      <c r="B11" s="14"/>
      <c r="C11" s="20"/>
      <c r="D11" s="270"/>
      <c r="E11" s="271"/>
      <c r="F11" s="271"/>
      <c r="G11" s="271"/>
      <c r="H11" s="271"/>
      <c r="I11" s="271"/>
      <c r="J11" s="271"/>
      <c r="K11" s="271"/>
      <c r="L11" s="271"/>
      <c r="M11" s="272"/>
      <c r="N11" s="21"/>
      <c r="O11" s="18"/>
      <c r="P11" s="19"/>
    </row>
    <row r="12" spans="1:18" s="23" customFormat="1" ht="22.15" customHeight="1" x14ac:dyDescent="0.25">
      <c r="A12" s="10"/>
      <c r="B12" s="14"/>
      <c r="C12" s="20"/>
      <c r="D12" s="443" t="s">
        <v>276</v>
      </c>
      <c r="E12" s="444"/>
      <c r="F12" s="444"/>
      <c r="G12" s="444"/>
      <c r="H12" s="444"/>
      <c r="I12" s="444"/>
      <c r="J12" s="444"/>
      <c r="K12" s="444"/>
      <c r="L12" s="444"/>
      <c r="M12" s="445"/>
      <c r="N12" s="21"/>
      <c r="O12" s="18"/>
      <c r="P12" s="19"/>
    </row>
    <row r="13" spans="1:18" s="23" customFormat="1" ht="22.15" customHeight="1" x14ac:dyDescent="0.25">
      <c r="A13" s="10"/>
      <c r="B13" s="14"/>
      <c r="C13" s="20"/>
      <c r="D13" s="368" t="s">
        <v>153</v>
      </c>
      <c r="E13" s="369">
        <f>SUMIF('4.1 Base Funding'!$E$13:$E$100,'4.4 Summary by Funding Source'!$D13,'4.1 Base Funding'!$F$13:$F$100)</f>
        <v>30832807</v>
      </c>
      <c r="F13" s="369">
        <f>SUMIF('4.1 Base Funding'!$E$13:$E$100,'4.4 Summary by Funding Source'!$D13,'4.1 Base Funding'!$N$13:$N$100)</f>
        <v>30832808</v>
      </c>
      <c r="G13" s="369">
        <f t="shared" ref="G13:G16" si="0">E13-F13</f>
        <v>-1</v>
      </c>
      <c r="H13" s="370">
        <f t="shared" ref="H13:H16" si="1">IFERROR(G13/E13,0)</f>
        <v>-3.2432986072270359E-8</v>
      </c>
      <c r="I13" s="412">
        <f>K13/E13</f>
        <v>0.70644557273037123</v>
      </c>
      <c r="J13" s="374">
        <f>F13*MAX(I13,75%)</f>
        <v>23124606</v>
      </c>
      <c r="K13" s="371">
        <v>21781700</v>
      </c>
      <c r="L13" s="369">
        <f>K13-J13</f>
        <v>-1342906</v>
      </c>
      <c r="M13" s="372">
        <f>IFERROR(L13/K13,0)</f>
        <v>-6.165294719879532E-2</v>
      </c>
      <c r="N13" s="21"/>
      <c r="O13" s="18"/>
      <c r="P13" s="19"/>
    </row>
    <row r="14" spans="1:18" s="23" customFormat="1" ht="22.15" customHeight="1" x14ac:dyDescent="0.25">
      <c r="A14" s="10"/>
      <c r="B14" s="14"/>
      <c r="C14" s="20"/>
      <c r="D14" s="373" t="s">
        <v>162</v>
      </c>
      <c r="E14" s="374">
        <f>SUMIF('4.1 Base Funding'!$E$13:$E$100,'4.4 Summary by Funding Source'!$D14,'4.1 Base Funding'!$F$13:$F$100)</f>
        <v>3491500</v>
      </c>
      <c r="F14" s="374">
        <f>SUMIF('4.1 Base Funding'!$E$13:$E$100,'4.4 Summary by Funding Source'!$D14,'4.1 Base Funding'!$N$13:$N$100)</f>
        <v>3491500</v>
      </c>
      <c r="G14" s="374">
        <f t="shared" si="0"/>
        <v>0</v>
      </c>
      <c r="H14" s="375">
        <f t="shared" si="1"/>
        <v>0</v>
      </c>
      <c r="I14" s="388">
        <v>1</v>
      </c>
      <c r="J14" s="374">
        <f t="shared" ref="J14:J15" si="2">F14*MAX(I14,75%)</f>
        <v>3491500</v>
      </c>
      <c r="K14" s="376">
        <v>3491500</v>
      </c>
      <c r="L14" s="374">
        <f t="shared" ref="L14:L15" si="3">K14-J14</f>
        <v>0</v>
      </c>
      <c r="M14" s="377">
        <f t="shared" ref="M14:M16" si="4">IFERROR(L14/K14,0)</f>
        <v>0</v>
      </c>
      <c r="N14" s="21"/>
      <c r="O14" s="18"/>
      <c r="P14" s="19"/>
    </row>
    <row r="15" spans="1:18" s="23" customFormat="1" ht="22.15" hidden="1" customHeight="1" x14ac:dyDescent="0.25">
      <c r="A15" s="29"/>
      <c r="B15" s="30"/>
      <c r="C15" s="20"/>
      <c r="D15" s="393" t="s">
        <v>277</v>
      </c>
      <c r="E15" s="394">
        <f>SUMIF('4.1 Base Funding'!$E$13:$E$100,'4.4 Summary by Funding Source'!$D15,'4.1 Base Funding'!$F$13:$F$100)</f>
        <v>0</v>
      </c>
      <c r="F15" s="394">
        <f>SUMIF('4.1 Base Funding'!$E$13:$E$100,'4.4 Summary by Funding Source'!$D15,'4.1 Base Funding'!$N$13:$N$100)</f>
        <v>0</v>
      </c>
      <c r="G15" s="394">
        <f t="shared" si="0"/>
        <v>0</v>
      </c>
      <c r="H15" s="395">
        <f t="shared" si="1"/>
        <v>0</v>
      </c>
      <c r="I15" s="396">
        <v>1</v>
      </c>
      <c r="J15" s="394">
        <f t="shared" si="2"/>
        <v>0</v>
      </c>
      <c r="K15" s="397">
        <v>0</v>
      </c>
      <c r="L15" s="394">
        <f t="shared" si="3"/>
        <v>0</v>
      </c>
      <c r="M15" s="398">
        <f t="shared" si="4"/>
        <v>0</v>
      </c>
      <c r="N15" s="21"/>
      <c r="O15" s="18"/>
      <c r="P15" s="19"/>
    </row>
    <row r="16" spans="1:18" s="23" customFormat="1" ht="22.15" customHeight="1" thickBot="1" x14ac:dyDescent="0.3">
      <c r="A16" s="29"/>
      <c r="B16" s="30"/>
      <c r="C16" s="31"/>
      <c r="D16" s="243" t="s">
        <v>278</v>
      </c>
      <c r="E16" s="346">
        <f>SUM(E13:E15)</f>
        <v>34324307</v>
      </c>
      <c r="F16" s="346">
        <f>SUM(F13:F15)</f>
        <v>34324308</v>
      </c>
      <c r="G16" s="346">
        <f t="shared" si="0"/>
        <v>-1</v>
      </c>
      <c r="H16" s="347">
        <f t="shared" si="1"/>
        <v>-2.9133872972293368E-8</v>
      </c>
      <c r="I16" s="347"/>
      <c r="J16" s="346">
        <f>SUM(J13:J15)</f>
        <v>26616106</v>
      </c>
      <c r="K16" s="346">
        <f>SUM(K13:K15)</f>
        <v>25273200</v>
      </c>
      <c r="L16" s="346">
        <f>K16-J16</f>
        <v>-1342906</v>
      </c>
      <c r="M16" s="273">
        <f t="shared" si="4"/>
        <v>-5.3135574442492443E-2</v>
      </c>
      <c r="N16" s="21"/>
      <c r="O16" s="18"/>
      <c r="P16" s="19"/>
    </row>
    <row r="17" spans="1:16" s="23" customFormat="1" ht="7.5" customHeight="1" thickTop="1" x14ac:dyDescent="0.25">
      <c r="A17" s="29"/>
      <c r="B17" s="30"/>
      <c r="C17" s="31"/>
      <c r="D17" s="214"/>
      <c r="E17" s="215"/>
      <c r="F17" s="215"/>
      <c r="G17" s="215"/>
      <c r="H17" s="216"/>
      <c r="I17" s="216"/>
      <c r="J17" s="215"/>
      <c r="K17" s="215"/>
      <c r="L17" s="215"/>
      <c r="M17" s="379"/>
      <c r="N17" s="21"/>
      <c r="O17" s="18"/>
      <c r="P17" s="19"/>
    </row>
    <row r="18" spans="1:16" s="23" customFormat="1" ht="21.75" hidden="1" customHeight="1" x14ac:dyDescent="0.25">
      <c r="A18" s="10"/>
      <c r="B18" s="14"/>
      <c r="C18" s="20"/>
      <c r="D18" s="134" t="s">
        <v>279</v>
      </c>
      <c r="E18" s="217"/>
      <c r="F18" s="217"/>
      <c r="G18" s="217"/>
      <c r="H18" s="218"/>
      <c r="I18" s="218"/>
      <c r="J18" s="217"/>
      <c r="K18" s="227"/>
      <c r="L18" s="228"/>
      <c r="M18" s="229"/>
      <c r="N18" s="21"/>
      <c r="O18" s="18"/>
      <c r="P18" s="19"/>
    </row>
    <row r="19" spans="1:16" s="23" customFormat="1" ht="21.75" hidden="1" customHeight="1" x14ac:dyDescent="0.25">
      <c r="A19" s="29"/>
      <c r="B19" s="30"/>
      <c r="C19" s="20"/>
      <c r="D19" s="392" t="str">
        <f>'4.2 One-Time Funding'!E12</f>
        <v>Ontario Seniors Dental Care Program (100%)</v>
      </c>
      <c r="E19" s="380">
        <f>'4.2 One-Time Funding'!F12</f>
        <v>0</v>
      </c>
      <c r="F19" s="380">
        <f>'4.2 One-Time Funding'!N12</f>
        <v>0</v>
      </c>
      <c r="G19" s="380">
        <f t="shared" ref="G19" si="5">E19-F19</f>
        <v>0</v>
      </c>
      <c r="H19" s="381">
        <f t="shared" ref="H19" si="6">IFERROR(G19/E19,0)</f>
        <v>0</v>
      </c>
      <c r="I19" s="381"/>
      <c r="J19" s="380">
        <f t="shared" ref="J19" si="7">ROUND(F19*100%,0)</f>
        <v>0</v>
      </c>
      <c r="K19" s="374">
        <f>'4.2 One-Time Funding'!F12</f>
        <v>0</v>
      </c>
      <c r="L19" s="374">
        <f t="shared" ref="L19" si="8">K19-J19</f>
        <v>0</v>
      </c>
      <c r="M19" s="378">
        <f t="shared" ref="M19" si="9">IFERROR(L19/K19,0)</f>
        <v>0</v>
      </c>
      <c r="N19" s="21"/>
      <c r="O19" s="18"/>
      <c r="P19" s="19"/>
    </row>
    <row r="20" spans="1:16" s="23" customFormat="1" ht="7.5" hidden="1" customHeight="1" x14ac:dyDescent="0.25">
      <c r="A20" s="29"/>
      <c r="B20" s="30"/>
      <c r="C20" s="31"/>
      <c r="D20" s="352"/>
      <c r="E20" s="353"/>
      <c r="F20" s="353"/>
      <c r="G20" s="353"/>
      <c r="H20" s="354"/>
      <c r="I20" s="354"/>
      <c r="J20" s="353"/>
      <c r="K20" s="353"/>
      <c r="L20" s="353"/>
      <c r="M20" s="382"/>
      <c r="N20" s="21"/>
      <c r="O20" s="18"/>
      <c r="P20" s="19"/>
    </row>
    <row r="21" spans="1:16" s="23" customFormat="1" ht="21.75" customHeight="1" x14ac:dyDescent="0.25">
      <c r="A21" s="10"/>
      <c r="B21" s="14"/>
      <c r="C21" s="20"/>
      <c r="D21" s="134" t="s">
        <v>280</v>
      </c>
      <c r="E21" s="230"/>
      <c r="F21" s="230"/>
      <c r="G21" s="230"/>
      <c r="H21" s="231"/>
      <c r="I21" s="231"/>
      <c r="J21" s="230"/>
      <c r="K21" s="230"/>
      <c r="L21" s="230"/>
      <c r="M21" s="232"/>
      <c r="N21" s="21"/>
      <c r="O21" s="18"/>
      <c r="P21" s="19"/>
    </row>
    <row r="22" spans="1:16" s="23" customFormat="1" ht="21.75" hidden="1" customHeight="1" x14ac:dyDescent="0.25">
      <c r="A22" s="29"/>
      <c r="B22" s="30"/>
      <c r="C22" s="20"/>
      <c r="D22" s="383" t="str">
        <f>'4.2 One-Time Funding'!E16</f>
        <v>[Funding Source]</v>
      </c>
      <c r="E22" s="374">
        <f>'4.2 One-Time Funding'!F16</f>
        <v>0</v>
      </c>
      <c r="F22" s="374">
        <f>'4.2 One-Time Funding'!N16</f>
        <v>0</v>
      </c>
      <c r="G22" s="374">
        <f t="shared" ref="G22" si="10">E22-F22</f>
        <v>0</v>
      </c>
      <c r="H22" s="375">
        <f t="shared" ref="H22" si="11">IFERROR(G22/E22,0)</f>
        <v>0</v>
      </c>
      <c r="I22" s="375"/>
      <c r="J22" s="374">
        <f t="shared" ref="J22" si="12">ROUND(F22*100%,0)</f>
        <v>0</v>
      </c>
      <c r="K22" s="374">
        <f>'4.2 One-Time Funding'!F16</f>
        <v>0</v>
      </c>
      <c r="L22" s="374">
        <f t="shared" ref="L22" si="13">K22-J22</f>
        <v>0</v>
      </c>
      <c r="M22" s="378">
        <f t="shared" ref="M22" si="14">IFERROR(L22/K22,0)</f>
        <v>0</v>
      </c>
      <c r="N22" s="21"/>
      <c r="O22" s="18"/>
      <c r="P22" s="19"/>
    </row>
    <row r="23" spans="1:16" s="23" customFormat="1" ht="21.75" hidden="1" customHeight="1" x14ac:dyDescent="0.25">
      <c r="A23" s="29"/>
      <c r="B23" s="30"/>
      <c r="C23" s="20"/>
      <c r="D23" s="383" t="str">
        <f>'4.2 One-Time Funding'!E17</f>
        <v>[Funding Source]</v>
      </c>
      <c r="E23" s="374">
        <f>'4.2 One-Time Funding'!F17</f>
        <v>0</v>
      </c>
      <c r="F23" s="374">
        <f>'4.2 One-Time Funding'!N17</f>
        <v>0</v>
      </c>
      <c r="G23" s="374">
        <f t="shared" ref="G23:G34" si="15">E23-F23</f>
        <v>0</v>
      </c>
      <c r="H23" s="375">
        <f t="shared" ref="H23:H34" si="16">IFERROR(G23/E23,0)</f>
        <v>0</v>
      </c>
      <c r="I23" s="375"/>
      <c r="J23" s="374">
        <f t="shared" ref="J23:J34" si="17">ROUND(F23*100%,0)</f>
        <v>0</v>
      </c>
      <c r="K23" s="374">
        <f>'4.2 One-Time Funding'!F17</f>
        <v>0</v>
      </c>
      <c r="L23" s="374">
        <f t="shared" ref="L23:L34" si="18">K23-J23</f>
        <v>0</v>
      </c>
      <c r="M23" s="378">
        <f t="shared" ref="M23:M34" si="19">IFERROR(L23/K23,0)</f>
        <v>0</v>
      </c>
      <c r="N23" s="21"/>
      <c r="O23" s="18"/>
      <c r="P23" s="19"/>
    </row>
    <row r="24" spans="1:16" s="23" customFormat="1" ht="21.75" hidden="1" customHeight="1" x14ac:dyDescent="0.25">
      <c r="A24" s="29"/>
      <c r="B24" s="30"/>
      <c r="C24" s="20"/>
      <c r="D24" s="383" t="str">
        <f>'4.2 One-Time Funding'!E18</f>
        <v>[Funding Source]</v>
      </c>
      <c r="E24" s="374">
        <f>'4.2 One-Time Funding'!F18</f>
        <v>0</v>
      </c>
      <c r="F24" s="374">
        <f>'4.2 One-Time Funding'!N18</f>
        <v>0</v>
      </c>
      <c r="G24" s="374">
        <f t="shared" si="15"/>
        <v>0</v>
      </c>
      <c r="H24" s="375">
        <f t="shared" si="16"/>
        <v>0</v>
      </c>
      <c r="I24" s="375"/>
      <c r="J24" s="374">
        <f t="shared" si="17"/>
        <v>0</v>
      </c>
      <c r="K24" s="374">
        <f>'4.2 One-Time Funding'!F18</f>
        <v>0</v>
      </c>
      <c r="L24" s="374">
        <f t="shared" si="18"/>
        <v>0</v>
      </c>
      <c r="M24" s="378">
        <f t="shared" si="19"/>
        <v>0</v>
      </c>
      <c r="N24" s="21"/>
      <c r="O24" s="18"/>
      <c r="P24" s="19"/>
    </row>
    <row r="25" spans="1:16" s="23" customFormat="1" ht="18.75" hidden="1" x14ac:dyDescent="0.25">
      <c r="A25" s="29"/>
      <c r="B25" s="30"/>
      <c r="C25" s="20"/>
      <c r="D25" s="383" t="str">
        <f>'4.2 One-Time Funding'!E19</f>
        <v>Mandatory Programs: Acute Care Enhanced Surveillance (ACES) (100%)</v>
      </c>
      <c r="E25" s="374">
        <f>'4.2 One-Time Funding'!F19</f>
        <v>0</v>
      </c>
      <c r="F25" s="374">
        <f>'4.2 One-Time Funding'!N19</f>
        <v>0</v>
      </c>
      <c r="G25" s="374">
        <f t="shared" si="15"/>
        <v>0</v>
      </c>
      <c r="H25" s="375">
        <f t="shared" si="16"/>
        <v>0</v>
      </c>
      <c r="I25" s="375"/>
      <c r="J25" s="374">
        <f t="shared" si="17"/>
        <v>0</v>
      </c>
      <c r="K25" s="374">
        <f>'4.2 One-Time Funding'!F19</f>
        <v>0</v>
      </c>
      <c r="L25" s="374">
        <f t="shared" si="18"/>
        <v>0</v>
      </c>
      <c r="M25" s="378">
        <f t="shared" si="19"/>
        <v>0</v>
      </c>
      <c r="N25" s="21"/>
      <c r="O25" s="18"/>
      <c r="P25" s="19"/>
    </row>
    <row r="26" spans="1:16" s="23" customFormat="1" ht="31.5" hidden="1" x14ac:dyDescent="0.25">
      <c r="A26" s="29"/>
      <c r="B26" s="30"/>
      <c r="C26" s="20"/>
      <c r="D26" s="383" t="str">
        <f>'4.2 One-Time Funding'!E20</f>
        <v>Mandatory Programs: Nuclear Preparedness -  Potassium Iodide (KI) Purchase and Distribution (100%)</v>
      </c>
      <c r="E26" s="374">
        <f>'4.2 One-Time Funding'!F20</f>
        <v>0</v>
      </c>
      <c r="F26" s="374">
        <f>'4.2 One-Time Funding'!N20</f>
        <v>0</v>
      </c>
      <c r="G26" s="374">
        <f t="shared" si="15"/>
        <v>0</v>
      </c>
      <c r="H26" s="375">
        <f t="shared" si="16"/>
        <v>0</v>
      </c>
      <c r="I26" s="375"/>
      <c r="J26" s="374">
        <f t="shared" si="17"/>
        <v>0</v>
      </c>
      <c r="K26" s="374">
        <f>'4.2 One-Time Funding'!F20</f>
        <v>0</v>
      </c>
      <c r="L26" s="374">
        <f t="shared" si="18"/>
        <v>0</v>
      </c>
      <c r="M26" s="378">
        <f t="shared" si="19"/>
        <v>0</v>
      </c>
      <c r="N26" s="21"/>
      <c r="O26" s="18"/>
      <c r="P26" s="19"/>
    </row>
    <row r="27" spans="1:16" s="23" customFormat="1" ht="21.75" customHeight="1" x14ac:dyDescent="0.25">
      <c r="A27" s="29"/>
      <c r="B27" s="30"/>
      <c r="C27" s="20"/>
      <c r="D27" s="383" t="str">
        <f>'4.2 One-Time Funding'!E21</f>
        <v>Mandatory Programs: Public Health Inspector Practicum Program (100%)</v>
      </c>
      <c r="E27" s="374">
        <f>'4.2 One-Time Funding'!F21</f>
        <v>20000</v>
      </c>
      <c r="F27" s="374">
        <f>'4.2 One-Time Funding'!N21</f>
        <v>20000</v>
      </c>
      <c r="G27" s="374">
        <f t="shared" si="15"/>
        <v>0</v>
      </c>
      <c r="H27" s="375">
        <f t="shared" si="16"/>
        <v>0</v>
      </c>
      <c r="I27" s="375"/>
      <c r="J27" s="374">
        <f t="shared" si="17"/>
        <v>20000</v>
      </c>
      <c r="K27" s="374">
        <f>'4.2 One-Time Funding'!F21</f>
        <v>20000</v>
      </c>
      <c r="L27" s="374">
        <f t="shared" si="18"/>
        <v>0</v>
      </c>
      <c r="M27" s="378">
        <f t="shared" si="19"/>
        <v>0</v>
      </c>
      <c r="N27" s="21"/>
      <c r="O27" s="18"/>
      <c r="P27" s="19"/>
    </row>
    <row r="28" spans="1:16" s="23" customFormat="1" ht="21.75" customHeight="1" x14ac:dyDescent="0.25">
      <c r="A28" s="29"/>
      <c r="B28" s="30"/>
      <c r="C28" s="20"/>
      <c r="D28" s="383" t="str">
        <f>'4.2 One-Time Funding'!E22</f>
        <v>COVID-19 Vaccine Program (100%)</v>
      </c>
      <c r="E28" s="374">
        <f>'4.2 One-Time Funding'!F22</f>
        <v>229900</v>
      </c>
      <c r="F28" s="374">
        <f>'4.2 One-Time Funding'!N22</f>
        <v>119934</v>
      </c>
      <c r="G28" s="374">
        <f t="shared" si="15"/>
        <v>109966</v>
      </c>
      <c r="H28" s="375">
        <f t="shared" si="16"/>
        <v>0.47832100913440628</v>
      </c>
      <c r="I28" s="375"/>
      <c r="J28" s="374">
        <f t="shared" si="17"/>
        <v>119934</v>
      </c>
      <c r="K28" s="374">
        <f>'4.2 One-Time Funding'!F22</f>
        <v>229900</v>
      </c>
      <c r="L28" s="374">
        <f t="shared" si="18"/>
        <v>109966</v>
      </c>
      <c r="M28" s="378">
        <f t="shared" si="19"/>
        <v>0.47832100913440628</v>
      </c>
      <c r="N28" s="21"/>
      <c r="O28" s="18"/>
      <c r="P28" s="19"/>
    </row>
    <row r="29" spans="1:16" s="23" customFormat="1" ht="31.9" customHeight="1" x14ac:dyDescent="0.25">
      <c r="A29" s="29"/>
      <c r="B29" s="30"/>
      <c r="C29" s="20"/>
      <c r="D29" s="383" t="str">
        <f>'4.2 One-Time Funding'!E23</f>
        <v>Ontario Seniors Dental Care Program: Capital (100%)</v>
      </c>
      <c r="E29" s="374">
        <f>'4.2 One-Time Funding'!F23</f>
        <v>208300</v>
      </c>
      <c r="F29" s="374">
        <f>'4.2 One-Time Funding'!N23</f>
        <v>208300</v>
      </c>
      <c r="G29" s="374">
        <f t="shared" si="15"/>
        <v>0</v>
      </c>
      <c r="H29" s="375">
        <f t="shared" si="16"/>
        <v>0</v>
      </c>
      <c r="I29" s="375"/>
      <c r="J29" s="374">
        <f t="shared" si="17"/>
        <v>208300</v>
      </c>
      <c r="K29" s="374">
        <f>'4.2 One-Time Funding'!F23</f>
        <v>208300</v>
      </c>
      <c r="L29" s="374">
        <f t="shared" si="18"/>
        <v>0</v>
      </c>
      <c r="M29" s="378">
        <f t="shared" si="19"/>
        <v>0</v>
      </c>
      <c r="N29" s="21"/>
      <c r="O29" s="18"/>
      <c r="P29" s="19"/>
    </row>
    <row r="30" spans="1:16" s="23" customFormat="1" ht="31.9" hidden="1" customHeight="1" x14ac:dyDescent="0.25">
      <c r="A30" s="29"/>
      <c r="B30" s="30"/>
      <c r="C30" s="20"/>
      <c r="D30" s="383" t="str">
        <f>'4.2 One-Time Funding'!E24</f>
        <v>[Funding Source]</v>
      </c>
      <c r="E30" s="374">
        <f>'4.2 One-Time Funding'!F24</f>
        <v>0</v>
      </c>
      <c r="F30" s="374">
        <f>'4.2 One-Time Funding'!N24</f>
        <v>0</v>
      </c>
      <c r="G30" s="374">
        <f t="shared" ref="G30:G31" si="20">E30-F30</f>
        <v>0</v>
      </c>
      <c r="H30" s="375">
        <f t="shared" ref="H30:H31" si="21">IFERROR(G30/E30,0)</f>
        <v>0</v>
      </c>
      <c r="I30" s="375"/>
      <c r="J30" s="374">
        <f t="shared" ref="J30:J31" si="22">ROUND(F30*100%,0)</f>
        <v>0</v>
      </c>
      <c r="K30" s="374">
        <f>'4.2 One-Time Funding'!F24</f>
        <v>0</v>
      </c>
      <c r="L30" s="374">
        <f t="shared" ref="L30:L31" si="23">K30-J30</f>
        <v>0</v>
      </c>
      <c r="M30" s="378">
        <f t="shared" ref="M30:M31" si="24">IFERROR(L30/K30,0)</f>
        <v>0</v>
      </c>
      <c r="N30" s="21"/>
      <c r="O30" s="18"/>
      <c r="P30" s="19"/>
    </row>
    <row r="31" spans="1:16" s="23" customFormat="1" ht="31.9" hidden="1" customHeight="1" x14ac:dyDescent="0.25">
      <c r="A31" s="29"/>
      <c r="B31" s="30"/>
      <c r="C31" s="20"/>
      <c r="D31" s="383" t="str">
        <f>'4.2 One-Time Funding'!E25</f>
        <v>[Funding Source]</v>
      </c>
      <c r="E31" s="374">
        <f>'4.2 One-Time Funding'!F25</f>
        <v>0</v>
      </c>
      <c r="F31" s="374">
        <f>'4.2 One-Time Funding'!N25</f>
        <v>0</v>
      </c>
      <c r="G31" s="374">
        <f t="shared" si="20"/>
        <v>0</v>
      </c>
      <c r="H31" s="375">
        <f t="shared" si="21"/>
        <v>0</v>
      </c>
      <c r="I31" s="375"/>
      <c r="J31" s="374">
        <f t="shared" si="22"/>
        <v>0</v>
      </c>
      <c r="K31" s="374">
        <f>'4.2 One-Time Funding'!F25</f>
        <v>0</v>
      </c>
      <c r="L31" s="374">
        <f t="shared" si="23"/>
        <v>0</v>
      </c>
      <c r="M31" s="378">
        <f t="shared" si="24"/>
        <v>0</v>
      </c>
      <c r="N31" s="21"/>
      <c r="O31" s="18"/>
      <c r="P31" s="19"/>
    </row>
    <row r="32" spans="1:16" s="23" customFormat="1" ht="31.9" hidden="1" customHeight="1" x14ac:dyDescent="0.25">
      <c r="A32" s="29"/>
      <c r="B32" s="30"/>
      <c r="C32" s="20"/>
      <c r="D32" s="383" t="str">
        <f>'4.2 One-Time Funding'!E26</f>
        <v>[Funding Source]</v>
      </c>
      <c r="E32" s="374">
        <f>'4.2 One-Time Funding'!F26</f>
        <v>0</v>
      </c>
      <c r="F32" s="374">
        <f>'4.2 One-Time Funding'!N26</f>
        <v>0</v>
      </c>
      <c r="G32" s="374">
        <f t="shared" ref="G32" si="25">E32-F32</f>
        <v>0</v>
      </c>
      <c r="H32" s="375">
        <f t="shared" ref="H32" si="26">IFERROR(G32/E32,0)</f>
        <v>0</v>
      </c>
      <c r="I32" s="375"/>
      <c r="J32" s="374">
        <f t="shared" ref="J32" si="27">ROUND(F32*100%,0)</f>
        <v>0</v>
      </c>
      <c r="K32" s="374">
        <f>'4.2 One-Time Funding'!F26</f>
        <v>0</v>
      </c>
      <c r="L32" s="374">
        <f t="shared" ref="L32" si="28">K32-J32</f>
        <v>0</v>
      </c>
      <c r="M32" s="378">
        <f t="shared" ref="M32" si="29">IFERROR(L32/K32,0)</f>
        <v>0</v>
      </c>
      <c r="N32" s="21"/>
      <c r="O32" s="18"/>
      <c r="P32" s="19"/>
    </row>
    <row r="33" spans="1:16" s="23" customFormat="1" ht="21.75" customHeight="1" x14ac:dyDescent="0.25">
      <c r="A33" s="29"/>
      <c r="B33" s="30"/>
      <c r="C33" s="20"/>
      <c r="D33" s="383" t="str">
        <f>'4.2 One-Time Funding'!E27</f>
        <v>Respiratory Syncytial Virus (RSV) Adult and Infant Prevention Programs (100%)</v>
      </c>
      <c r="E33" s="374">
        <f>'4.2 One-Time Funding'!F27</f>
        <v>75900</v>
      </c>
      <c r="F33" s="374">
        <f>'4.2 One-Time Funding'!N27</f>
        <v>75900</v>
      </c>
      <c r="G33" s="374">
        <f t="shared" si="15"/>
        <v>0</v>
      </c>
      <c r="H33" s="375">
        <f t="shared" si="16"/>
        <v>0</v>
      </c>
      <c r="I33" s="375"/>
      <c r="J33" s="374">
        <f t="shared" si="17"/>
        <v>75900</v>
      </c>
      <c r="K33" s="374">
        <f>'4.2 One-Time Funding'!F27</f>
        <v>75900</v>
      </c>
      <c r="L33" s="374">
        <f t="shared" si="18"/>
        <v>0</v>
      </c>
      <c r="M33" s="378">
        <f t="shared" si="19"/>
        <v>0</v>
      </c>
      <c r="N33" s="21"/>
      <c r="O33" s="18"/>
      <c r="P33" s="19"/>
    </row>
    <row r="34" spans="1:16" s="23" customFormat="1" ht="21.75" hidden="1" customHeight="1" x14ac:dyDescent="0.25">
      <c r="A34" s="29"/>
      <c r="B34" s="30"/>
      <c r="C34" s="20"/>
      <c r="D34" s="383" t="str">
        <f>'4.2 One-Time Funding'!E28</f>
        <v>Unorganized Territories/Indigenous Public Health Programs (100%)</v>
      </c>
      <c r="E34" s="374">
        <f>'4.2 One-Time Funding'!F28</f>
        <v>0</v>
      </c>
      <c r="F34" s="374">
        <f>'4.2 One-Time Funding'!N28</f>
        <v>0</v>
      </c>
      <c r="G34" s="374">
        <f t="shared" si="15"/>
        <v>0</v>
      </c>
      <c r="H34" s="375">
        <f t="shared" si="16"/>
        <v>0</v>
      </c>
      <c r="I34" s="375"/>
      <c r="J34" s="374">
        <f t="shared" si="17"/>
        <v>0</v>
      </c>
      <c r="K34" s="374">
        <f>'4.2 One-Time Funding'!F28</f>
        <v>0</v>
      </c>
      <c r="L34" s="374">
        <f t="shared" si="18"/>
        <v>0</v>
      </c>
      <c r="M34" s="378">
        <f t="shared" si="19"/>
        <v>0</v>
      </c>
      <c r="N34" s="21"/>
      <c r="O34" s="18"/>
      <c r="P34" s="19"/>
    </row>
    <row r="35" spans="1:16" s="23" customFormat="1" ht="19.5" thickBot="1" x14ac:dyDescent="0.3">
      <c r="A35" s="29"/>
      <c r="B35" s="30"/>
      <c r="C35" s="31"/>
      <c r="D35" s="209" t="s">
        <v>281</v>
      </c>
      <c r="E35" s="342">
        <f>SUM(E22:E34)+E19</f>
        <v>534100</v>
      </c>
      <c r="F35" s="342">
        <f>SUM(F22:F34)+F19</f>
        <v>424134</v>
      </c>
      <c r="G35" s="342">
        <f t="shared" ref="G35" si="30">E35-F35</f>
        <v>109966</v>
      </c>
      <c r="H35" s="343">
        <f t="shared" ref="H35" si="31">IFERROR(G35/E35,0)</f>
        <v>0.20589028271859203</v>
      </c>
      <c r="I35" s="343"/>
      <c r="J35" s="342">
        <f>SUM(J22:J34)+J19</f>
        <v>424134</v>
      </c>
      <c r="K35" s="342">
        <f>SUM(K22:K34)+K19</f>
        <v>534100</v>
      </c>
      <c r="L35" s="342">
        <f>K35-J35</f>
        <v>109966</v>
      </c>
      <c r="M35" s="213">
        <f t="shared" ref="M35" si="32">IFERROR(L35/K35,0)</f>
        <v>0.20589028271859203</v>
      </c>
      <c r="N35" s="21"/>
      <c r="O35" s="18"/>
      <c r="P35" s="19"/>
    </row>
    <row r="36" spans="1:16" s="23" customFormat="1" ht="6.75" customHeight="1" thickTop="1" x14ac:dyDescent="0.25">
      <c r="A36" s="10"/>
      <c r="B36" s="14"/>
      <c r="C36" s="20"/>
      <c r="D36" s="219"/>
      <c r="E36" s="308"/>
      <c r="F36" s="308"/>
      <c r="G36" s="309"/>
      <c r="H36" s="309"/>
      <c r="I36" s="309"/>
      <c r="J36" s="308"/>
      <c r="K36" s="308"/>
      <c r="L36" s="309"/>
      <c r="M36" s="379"/>
      <c r="N36" s="21"/>
      <c r="O36" s="18"/>
      <c r="P36" s="19"/>
    </row>
    <row r="37" spans="1:16" s="23" customFormat="1" ht="19.5" thickBot="1" x14ac:dyDescent="0.3">
      <c r="A37" s="10"/>
      <c r="B37" s="14"/>
      <c r="C37" s="20"/>
      <c r="D37" s="211" t="str">
        <f>CONCATENATE(D4," Total")</f>
        <v>Board of Health for the Middlesex-London Health Unit Total</v>
      </c>
      <c r="E37" s="344">
        <f>SUM(E16,E35)</f>
        <v>34858407</v>
      </c>
      <c r="F37" s="344">
        <f>SUM(F16,F35)</f>
        <v>34748442</v>
      </c>
      <c r="G37" s="344">
        <f>E37-F37</f>
        <v>109965</v>
      </c>
      <c r="H37" s="345">
        <f>IFERROR(G37/E37,0)</f>
        <v>3.1546191998963117E-3</v>
      </c>
      <c r="I37" s="345"/>
      <c r="J37" s="344">
        <f>SUM(J16,J35)</f>
        <v>27040240</v>
      </c>
      <c r="K37" s="344">
        <f>SUM(K16,K35)</f>
        <v>25807300</v>
      </c>
      <c r="L37" s="344">
        <f>K37-J37</f>
        <v>-1232940</v>
      </c>
      <c r="M37" s="212">
        <f>IFERROR(L37/K37,0)</f>
        <v>-4.7774854401661543E-2</v>
      </c>
      <c r="N37" s="21"/>
      <c r="O37" s="18"/>
      <c r="P37" s="19"/>
    </row>
    <row r="38" spans="1:16" s="43" customFormat="1" ht="24" thickTop="1" x14ac:dyDescent="0.35">
      <c r="B38" s="66"/>
      <c r="C38" s="67"/>
      <c r="D38" s="68"/>
      <c r="E38" s="68"/>
      <c r="F38" s="68"/>
      <c r="G38" s="68"/>
      <c r="H38" s="68"/>
      <c r="I38" s="68"/>
      <c r="J38" s="68"/>
      <c r="K38" s="68"/>
      <c r="L38" s="68"/>
      <c r="M38" s="68"/>
      <c r="N38" s="69"/>
      <c r="O38" s="64"/>
      <c r="P38" s="65"/>
    </row>
    <row r="39" spans="1:16" s="10" customFormat="1" ht="13.5" thickBot="1" x14ac:dyDescent="0.25">
      <c r="B39" s="49"/>
      <c r="C39" s="50"/>
      <c r="D39" s="50"/>
      <c r="E39" s="50"/>
      <c r="F39" s="50"/>
      <c r="G39" s="50"/>
      <c r="H39" s="50"/>
      <c r="I39" s="50"/>
      <c r="J39" s="50"/>
      <c r="K39" s="50"/>
      <c r="L39" s="50"/>
      <c r="M39" s="50"/>
      <c r="N39" s="63"/>
      <c r="O39" s="51"/>
      <c r="P39" s="19"/>
    </row>
    <row r="40" spans="1:16" s="10" customFormat="1" x14ac:dyDescent="0.2">
      <c r="C40" s="19"/>
      <c r="D40" s="19"/>
      <c r="E40" s="19"/>
      <c r="F40" s="19"/>
      <c r="G40" s="19"/>
      <c r="H40" s="19"/>
      <c r="I40" s="19"/>
      <c r="J40" s="19"/>
      <c r="K40" s="19"/>
      <c r="L40" s="19"/>
      <c r="M40" s="19"/>
      <c r="N40" s="19"/>
      <c r="O40" s="19"/>
      <c r="P40" s="19"/>
    </row>
  </sheetData>
  <sheetProtection algorithmName="SHA-512" hashValue="2PIRDIDhnJVwo3z11nSadSohAgFurl68SAshTamVinDNhdH+8GoSUtRAXUIr/RR7lTkNMjS0MJnyR0pfANJMbw==" saltValue="4ubSAa0AwNPONL1f6+wsrw==" spinCount="100000" sheet="1" scenarios="1" formatRows="0"/>
  <mergeCells count="12">
    <mergeCell ref="D12:M12"/>
    <mergeCell ref="D4:M4"/>
    <mergeCell ref="D5:M5"/>
    <mergeCell ref="D6:M6"/>
    <mergeCell ref="D8:D9"/>
    <mergeCell ref="E8:E9"/>
    <mergeCell ref="F8:F9"/>
    <mergeCell ref="G8:H8"/>
    <mergeCell ref="J8:J9"/>
    <mergeCell ref="K8:K9"/>
    <mergeCell ref="L8:M8"/>
    <mergeCell ref="I8:I9"/>
  </mergeCells>
  <conditionalFormatting sqref="F13:F14 F19">
    <cfRule type="expression" dxfId="2" priority="6">
      <formula>OR(#REF!-#REF!&lt;=-1,#REF!-#REF!&gt;=1)</formula>
    </cfRule>
  </conditionalFormatting>
  <conditionalFormatting sqref="F19">
    <cfRule type="expression" dxfId="1" priority="3">
      <formula>AND($L$14&gt;0,#REF!-$L$14&lt;&gt;0)</formula>
    </cfRule>
    <cfRule type="expression" dxfId="0" priority="13">
      <formula>AND($L$13&gt;0,OR(#REF!-$L$13/70%&lt;=-1,#REF!-$L$13/70%&gt;=1))</formula>
    </cfRule>
  </conditionalFormatting>
  <printOptions horizontalCentered="1"/>
  <pageMargins left="0.47244094488188981" right="0.47244094488188981" top="0.23622047244094491" bottom="0.35433070866141736" header="0" footer="0.23622047244094491"/>
  <pageSetup scale="59" fitToHeight="0" orientation="landscape" r:id="rId1"/>
  <headerFooter>
    <oddFooter>&amp;CPage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tabColor theme="5" tint="0.39997558519241921"/>
    <pageSetUpPr autoPageBreaks="0"/>
  </sheetPr>
  <dimension ref="A1:Q138"/>
  <sheetViews>
    <sheetView showGridLines="0" showRowColHeaders="0" topLeftCell="A10" zoomScale="80" zoomScaleNormal="80" zoomScaleSheetLayoutView="85" workbookViewId="0">
      <selection activeCell="D76" sqref="D76"/>
    </sheetView>
  </sheetViews>
  <sheetFormatPr defaultColWidth="9.140625" defaultRowHeight="12.75" x14ac:dyDescent="0.2"/>
  <cols>
    <col min="1" max="1" width="2.7109375" style="10" customWidth="1"/>
    <col min="2" max="2" width="1.42578125" style="10" customWidth="1"/>
    <col min="3" max="3" width="2.7109375" style="1" customWidth="1"/>
    <col min="4" max="4" width="64.42578125" style="7" customWidth="1"/>
    <col min="5" max="5" width="27.5703125" style="1" customWidth="1"/>
    <col min="6" max="6" width="76.7109375" style="1" customWidth="1"/>
    <col min="7" max="7" width="54.42578125" style="1" customWidth="1"/>
    <col min="8" max="8" width="2.7109375" style="1" customWidth="1"/>
    <col min="9" max="10" width="1.42578125" style="1" customWidth="1"/>
    <col min="11" max="16384" width="9.140625" style="1"/>
  </cols>
  <sheetData>
    <row r="1" spans="1:17" s="10" customFormat="1" ht="15" customHeight="1" thickBot="1" x14ac:dyDescent="0.3">
      <c r="Q1" s="119"/>
    </row>
    <row r="2" spans="1:17" s="119" customFormat="1" ht="7.5" customHeight="1" x14ac:dyDescent="0.25">
      <c r="A2" s="10"/>
      <c r="B2" s="11"/>
      <c r="C2" s="12"/>
      <c r="D2" s="44"/>
      <c r="E2" s="44"/>
      <c r="F2" s="44"/>
      <c r="G2" s="12"/>
      <c r="H2" s="12"/>
      <c r="I2" s="13"/>
      <c r="J2" s="10"/>
      <c r="Q2" s="46"/>
    </row>
    <row r="3" spans="1:17" s="119" customFormat="1" ht="15" customHeight="1" x14ac:dyDescent="0.25">
      <c r="A3" s="10"/>
      <c r="B3" s="14"/>
      <c r="C3" s="15"/>
      <c r="D3" s="120"/>
      <c r="E3" s="121"/>
      <c r="F3" s="121"/>
      <c r="G3" s="121"/>
      <c r="H3" s="17"/>
      <c r="I3" s="18"/>
      <c r="J3" s="19"/>
      <c r="Q3" s="46"/>
    </row>
    <row r="4" spans="1:17" s="46" customFormat="1" ht="30" customHeight="1" x14ac:dyDescent="0.2">
      <c r="A4" s="10"/>
      <c r="B4" s="14"/>
      <c r="C4" s="20"/>
      <c r="D4" s="413" t="str">
        <f>'1. Cover'!$D$24</f>
        <v>Board of Health for the Middlesex-London Health Unit</v>
      </c>
      <c r="E4" s="413"/>
      <c r="F4" s="413"/>
      <c r="G4" s="413"/>
      <c r="H4" s="21"/>
      <c r="I4" s="18"/>
      <c r="J4" s="19"/>
    </row>
    <row r="5" spans="1:17" s="46" customFormat="1" ht="69" customHeight="1" x14ac:dyDescent="0.2">
      <c r="A5" s="10"/>
      <c r="B5" s="14"/>
      <c r="C5" s="20"/>
      <c r="D5" s="414" t="str">
        <f>'1. Cover'!D21</f>
        <v>2024 Annual Report and Attestation</v>
      </c>
      <c r="E5" s="414"/>
      <c r="F5" s="414"/>
      <c r="G5" s="414"/>
      <c r="H5" s="21"/>
      <c r="I5" s="18"/>
      <c r="J5" s="19"/>
    </row>
    <row r="6" spans="1:17" s="46" customFormat="1" ht="30" customHeight="1" x14ac:dyDescent="0.2">
      <c r="A6" s="10"/>
      <c r="B6" s="14"/>
      <c r="C6" s="20"/>
      <c r="D6" s="455" t="s">
        <v>282</v>
      </c>
      <c r="E6" s="455"/>
      <c r="F6" s="455"/>
      <c r="G6" s="455"/>
      <c r="H6" s="21"/>
      <c r="I6" s="18"/>
      <c r="J6" s="19"/>
    </row>
    <row r="7" spans="1:17" s="46" customFormat="1" ht="7.5" customHeight="1" x14ac:dyDescent="0.2">
      <c r="A7" s="10"/>
      <c r="B7" s="14"/>
      <c r="C7" s="20"/>
      <c r="D7" s="58"/>
      <c r="E7" s="47"/>
      <c r="F7" s="47"/>
      <c r="G7" s="47"/>
      <c r="H7" s="21"/>
      <c r="I7" s="18"/>
      <c r="J7" s="19"/>
    </row>
    <row r="8" spans="1:17" s="23" customFormat="1" ht="110.25" x14ac:dyDescent="0.25">
      <c r="A8" s="24"/>
      <c r="B8" s="25"/>
      <c r="C8" s="26"/>
      <c r="D8" s="98" t="s">
        <v>283</v>
      </c>
      <c r="E8" s="98" t="s">
        <v>284</v>
      </c>
      <c r="F8" s="98" t="s">
        <v>285</v>
      </c>
      <c r="G8" s="123" t="s">
        <v>286</v>
      </c>
      <c r="H8" s="21"/>
      <c r="I8" s="18"/>
      <c r="J8" s="19"/>
    </row>
    <row r="9" spans="1:17" s="23" customFormat="1" ht="20.100000000000001" customHeight="1" x14ac:dyDescent="0.25">
      <c r="A9" s="10"/>
      <c r="B9" s="14"/>
      <c r="C9" s="20"/>
      <c r="D9" s="456" t="s">
        <v>287</v>
      </c>
      <c r="E9" s="457"/>
      <c r="F9" s="458"/>
      <c r="G9" s="124"/>
      <c r="H9" s="21"/>
      <c r="I9" s="18"/>
      <c r="J9" s="19"/>
    </row>
    <row r="10" spans="1:17" s="23" customFormat="1" ht="110.25" x14ac:dyDescent="0.25">
      <c r="A10" s="10"/>
      <c r="B10" s="14"/>
      <c r="C10" s="20"/>
      <c r="D10" s="386" t="s">
        <v>288</v>
      </c>
      <c r="E10" s="206" t="s">
        <v>289</v>
      </c>
      <c r="F10" s="198" t="s">
        <v>290</v>
      </c>
      <c r="G10" s="199" t="s">
        <v>291</v>
      </c>
      <c r="H10" s="21"/>
      <c r="I10" s="18"/>
      <c r="J10" s="19"/>
    </row>
    <row r="11" spans="1:17" s="23" customFormat="1" ht="63" x14ac:dyDescent="0.25">
      <c r="A11" s="10"/>
      <c r="B11" s="14"/>
      <c r="C11" s="20"/>
      <c r="D11" s="222" t="s">
        <v>292</v>
      </c>
      <c r="E11" s="206" t="s">
        <v>56</v>
      </c>
      <c r="F11" s="198"/>
      <c r="G11" s="199"/>
      <c r="H11" s="21"/>
      <c r="I11" s="18"/>
      <c r="J11" s="19"/>
    </row>
    <row r="12" spans="1:17" s="23" customFormat="1" ht="69.75" customHeight="1" x14ac:dyDescent="0.25">
      <c r="A12" s="10"/>
      <c r="B12" s="14"/>
      <c r="C12" s="20"/>
      <c r="D12" s="222" t="s">
        <v>293</v>
      </c>
      <c r="E12" s="206" t="s">
        <v>56</v>
      </c>
      <c r="F12" s="198"/>
      <c r="G12" s="199"/>
      <c r="H12" s="21"/>
      <c r="I12" s="18"/>
      <c r="J12" s="19"/>
    </row>
    <row r="13" spans="1:17" s="23" customFormat="1" ht="94.5" x14ac:dyDescent="0.25">
      <c r="A13" s="10"/>
      <c r="B13" s="14"/>
      <c r="C13" s="20"/>
      <c r="D13" s="222" t="s">
        <v>294</v>
      </c>
      <c r="E13" s="206" t="s">
        <v>56</v>
      </c>
      <c r="F13" s="198"/>
      <c r="G13" s="199"/>
      <c r="H13" s="21"/>
      <c r="I13" s="18"/>
      <c r="J13" s="19"/>
    </row>
    <row r="14" spans="1:17" s="23" customFormat="1" ht="93" customHeight="1" x14ac:dyDescent="0.25">
      <c r="A14" s="10"/>
      <c r="B14" s="14"/>
      <c r="C14" s="20"/>
      <c r="D14" s="222" t="s">
        <v>295</v>
      </c>
      <c r="E14" s="205" t="s">
        <v>289</v>
      </c>
      <c r="F14" s="198" t="s">
        <v>296</v>
      </c>
      <c r="G14" s="199" t="s">
        <v>297</v>
      </c>
      <c r="H14" s="21"/>
      <c r="I14" s="18"/>
      <c r="J14" s="19"/>
    </row>
    <row r="15" spans="1:17" s="23" customFormat="1" ht="150" customHeight="1" x14ac:dyDescent="0.25">
      <c r="A15" s="10"/>
      <c r="B15" s="14"/>
      <c r="C15" s="20"/>
      <c r="D15" s="222" t="s">
        <v>298</v>
      </c>
      <c r="E15" s="205" t="s">
        <v>289</v>
      </c>
      <c r="F15" s="199" t="s">
        <v>299</v>
      </c>
      <c r="G15" s="199" t="s">
        <v>300</v>
      </c>
      <c r="H15" s="21"/>
      <c r="I15" s="18"/>
      <c r="J15" s="19"/>
    </row>
    <row r="16" spans="1:17" s="23" customFormat="1" ht="52.5" customHeight="1" x14ac:dyDescent="0.25">
      <c r="A16" s="10"/>
      <c r="B16" s="14"/>
      <c r="C16" s="20"/>
      <c r="D16" s="384" t="s">
        <v>301</v>
      </c>
      <c r="E16" s="206" t="s">
        <v>56</v>
      </c>
      <c r="F16" s="199"/>
      <c r="G16" s="199"/>
      <c r="H16" s="21"/>
      <c r="I16" s="18"/>
      <c r="J16" s="19"/>
    </row>
    <row r="17" spans="1:10" s="23" customFormat="1" ht="53.25" customHeight="1" x14ac:dyDescent="0.25">
      <c r="A17" s="10"/>
      <c r="B17" s="14"/>
      <c r="C17" s="20"/>
      <c r="D17" s="385" t="s">
        <v>302</v>
      </c>
      <c r="E17" s="206" t="s">
        <v>56</v>
      </c>
      <c r="F17" s="199"/>
      <c r="G17" s="199"/>
      <c r="H17" s="21"/>
      <c r="I17" s="18"/>
      <c r="J17" s="19"/>
    </row>
    <row r="18" spans="1:10" s="23" customFormat="1" ht="69" customHeight="1" x14ac:dyDescent="0.25">
      <c r="A18" s="10"/>
      <c r="B18" s="14"/>
      <c r="C18" s="20"/>
      <c r="D18" s="122" t="s">
        <v>303</v>
      </c>
      <c r="E18" s="206" t="s">
        <v>289</v>
      </c>
      <c r="F18" s="199" t="s">
        <v>304</v>
      </c>
      <c r="G18" s="198" t="s">
        <v>305</v>
      </c>
      <c r="H18" s="21"/>
      <c r="I18" s="18"/>
      <c r="J18" s="19"/>
    </row>
    <row r="19" spans="1:10" s="23" customFormat="1" ht="123" customHeight="1" x14ac:dyDescent="0.25">
      <c r="A19" s="10"/>
      <c r="B19" s="14"/>
      <c r="C19" s="20"/>
      <c r="D19" s="358" t="s">
        <v>306</v>
      </c>
      <c r="E19" s="205" t="s">
        <v>289</v>
      </c>
      <c r="F19" s="199" t="s">
        <v>307</v>
      </c>
      <c r="G19" s="198" t="s">
        <v>308</v>
      </c>
      <c r="H19" s="21"/>
      <c r="I19" s="18"/>
      <c r="J19" s="19"/>
    </row>
    <row r="20" spans="1:10" s="23" customFormat="1" ht="53.25" customHeight="1" x14ac:dyDescent="0.25">
      <c r="A20" s="10"/>
      <c r="B20" s="14"/>
      <c r="C20" s="20"/>
      <c r="D20" s="122" t="s">
        <v>309</v>
      </c>
      <c r="E20" s="205" t="s">
        <v>56</v>
      </c>
      <c r="F20" s="199"/>
      <c r="G20" s="199"/>
      <c r="H20" s="21"/>
      <c r="I20" s="18"/>
      <c r="J20" s="19"/>
    </row>
    <row r="21" spans="1:10" s="23" customFormat="1" ht="78.75" x14ac:dyDescent="0.25">
      <c r="A21" s="10"/>
      <c r="B21" s="14"/>
      <c r="C21" s="20"/>
      <c r="D21" s="122" t="s">
        <v>310</v>
      </c>
      <c r="E21" s="206" t="s">
        <v>56</v>
      </c>
      <c r="F21" s="199"/>
      <c r="G21" s="199"/>
      <c r="H21" s="21"/>
      <c r="I21" s="18"/>
      <c r="J21" s="19"/>
    </row>
    <row r="22" spans="1:10" s="23" customFormat="1" ht="189" x14ac:dyDescent="0.25">
      <c r="A22" s="10"/>
      <c r="B22" s="14"/>
      <c r="C22" s="20"/>
      <c r="D22" s="122" t="s">
        <v>311</v>
      </c>
      <c r="E22" s="206" t="s">
        <v>289</v>
      </c>
      <c r="F22" s="199" t="s">
        <v>312</v>
      </c>
      <c r="G22" s="199" t="s">
        <v>313</v>
      </c>
      <c r="H22" s="21"/>
      <c r="I22" s="18"/>
      <c r="J22" s="19"/>
    </row>
    <row r="23" spans="1:10" s="23" customFormat="1" ht="157.5" x14ac:dyDescent="0.25">
      <c r="A23" s="10"/>
      <c r="B23" s="14"/>
      <c r="C23" s="20"/>
      <c r="D23" s="222" t="s">
        <v>314</v>
      </c>
      <c r="E23" s="206" t="s">
        <v>289</v>
      </c>
      <c r="F23" s="199" t="s">
        <v>315</v>
      </c>
      <c r="G23" s="199" t="s">
        <v>316</v>
      </c>
      <c r="H23" s="21"/>
      <c r="I23" s="18"/>
      <c r="J23" s="19"/>
    </row>
    <row r="24" spans="1:10" s="23" customFormat="1" ht="94.5" x14ac:dyDescent="0.25">
      <c r="A24" s="10"/>
      <c r="B24" s="14"/>
      <c r="C24" s="20"/>
      <c r="D24" s="222" t="s">
        <v>317</v>
      </c>
      <c r="E24" s="206" t="s">
        <v>289</v>
      </c>
      <c r="F24" s="199" t="s">
        <v>318</v>
      </c>
      <c r="G24" s="199" t="s">
        <v>319</v>
      </c>
      <c r="H24" s="21"/>
      <c r="I24" s="18"/>
      <c r="J24" s="19"/>
    </row>
    <row r="25" spans="1:10" s="23" customFormat="1" ht="78.75" x14ac:dyDescent="0.25">
      <c r="A25" s="10"/>
      <c r="B25" s="14"/>
      <c r="C25" s="20"/>
      <c r="D25" s="222" t="s">
        <v>320</v>
      </c>
      <c r="E25" s="220" t="s">
        <v>289</v>
      </c>
      <c r="F25" s="221" t="s">
        <v>321</v>
      </c>
      <c r="G25" s="221" t="s">
        <v>322</v>
      </c>
      <c r="H25" s="21"/>
      <c r="I25" s="18"/>
      <c r="J25" s="19"/>
    </row>
    <row r="26" spans="1:10" s="23" customFormat="1" ht="31.5" x14ac:dyDescent="0.25">
      <c r="A26" s="10"/>
      <c r="B26" s="14"/>
      <c r="C26" s="20"/>
      <c r="D26" s="222" t="s">
        <v>323</v>
      </c>
      <c r="E26" s="220" t="s">
        <v>56</v>
      </c>
      <c r="F26" s="221"/>
      <c r="G26" s="221"/>
      <c r="H26" s="21"/>
      <c r="I26" s="18"/>
      <c r="J26" s="19"/>
    </row>
    <row r="27" spans="1:10" s="23" customFormat="1" ht="20.100000000000001" customHeight="1" x14ac:dyDescent="0.25">
      <c r="A27" s="10"/>
      <c r="B27" s="14"/>
      <c r="C27" s="20"/>
      <c r="D27" s="459" t="s">
        <v>324</v>
      </c>
      <c r="E27" s="460"/>
      <c r="F27" s="460"/>
      <c r="G27" s="461"/>
      <c r="H27" s="21"/>
      <c r="I27" s="18"/>
      <c r="J27" s="19"/>
    </row>
    <row r="28" spans="1:10" s="23" customFormat="1" ht="53.25" customHeight="1" x14ac:dyDescent="0.25">
      <c r="A28" s="10"/>
      <c r="B28" s="14"/>
      <c r="C28" s="20"/>
      <c r="D28" s="222" t="s">
        <v>325</v>
      </c>
      <c r="E28" s="205" t="s">
        <v>289</v>
      </c>
      <c r="F28" s="198" t="s">
        <v>326</v>
      </c>
      <c r="G28" s="199" t="s">
        <v>327</v>
      </c>
      <c r="H28" s="21"/>
      <c r="I28" s="18"/>
      <c r="J28" s="19"/>
    </row>
    <row r="29" spans="1:10" s="23" customFormat="1" ht="69" customHeight="1" x14ac:dyDescent="0.25">
      <c r="A29" s="10"/>
      <c r="B29" s="14"/>
      <c r="C29" s="20"/>
      <c r="D29" s="222" t="s">
        <v>328</v>
      </c>
      <c r="E29" s="205" t="s">
        <v>56</v>
      </c>
      <c r="F29" s="198"/>
      <c r="G29" s="199"/>
      <c r="H29" s="21"/>
      <c r="I29" s="18"/>
      <c r="J29" s="19"/>
    </row>
    <row r="30" spans="1:10" s="23" customFormat="1" ht="53.25" customHeight="1" x14ac:dyDescent="0.25">
      <c r="A30" s="10"/>
      <c r="B30" s="14"/>
      <c r="C30" s="20"/>
      <c r="D30" s="222" t="s">
        <v>329</v>
      </c>
      <c r="E30" s="206" t="s">
        <v>56</v>
      </c>
      <c r="F30" s="198"/>
      <c r="G30" s="198"/>
      <c r="H30" s="21"/>
      <c r="I30" s="18"/>
      <c r="J30" s="19"/>
    </row>
    <row r="31" spans="1:10" s="23" customFormat="1" ht="53.25" customHeight="1" x14ac:dyDescent="0.25">
      <c r="A31" s="10"/>
      <c r="B31" s="14"/>
      <c r="C31" s="20"/>
      <c r="D31" s="222" t="s">
        <v>330</v>
      </c>
      <c r="E31" s="206" t="s">
        <v>56</v>
      </c>
      <c r="F31" s="198"/>
      <c r="G31" s="198"/>
      <c r="H31" s="21"/>
      <c r="I31" s="18"/>
      <c r="J31" s="19"/>
    </row>
    <row r="32" spans="1:10" s="23" customFormat="1" ht="43.5" customHeight="1" x14ac:dyDescent="0.25">
      <c r="A32" s="10"/>
      <c r="B32" s="14"/>
      <c r="C32" s="20"/>
      <c r="D32" s="222" t="s">
        <v>331</v>
      </c>
      <c r="E32" s="206" t="s">
        <v>56</v>
      </c>
      <c r="F32" s="198"/>
      <c r="G32" s="198"/>
      <c r="H32" s="21"/>
      <c r="I32" s="18"/>
      <c r="J32" s="19"/>
    </row>
    <row r="33" spans="1:10" s="23" customFormat="1" ht="43.5" customHeight="1" x14ac:dyDescent="0.25">
      <c r="A33" s="10"/>
      <c r="B33" s="14"/>
      <c r="C33" s="20"/>
      <c r="D33" s="222" t="s">
        <v>332</v>
      </c>
      <c r="E33" s="206" t="s">
        <v>56</v>
      </c>
      <c r="F33" s="198"/>
      <c r="G33" s="198"/>
      <c r="H33" s="21"/>
      <c r="I33" s="18"/>
      <c r="J33" s="19"/>
    </row>
    <row r="34" spans="1:10" s="23" customFormat="1" ht="53.25" customHeight="1" x14ac:dyDescent="0.25">
      <c r="A34" s="10"/>
      <c r="B34" s="14"/>
      <c r="C34" s="20"/>
      <c r="D34" s="222" t="s">
        <v>333</v>
      </c>
      <c r="E34" s="205" t="s">
        <v>56</v>
      </c>
      <c r="F34" s="198"/>
      <c r="G34" s="198"/>
      <c r="H34" s="21"/>
      <c r="I34" s="18"/>
      <c r="J34" s="19"/>
    </row>
    <row r="35" spans="1:10" s="23" customFormat="1" ht="93" customHeight="1" x14ac:dyDescent="0.25">
      <c r="A35" s="10"/>
      <c r="B35" s="14"/>
      <c r="C35" s="20"/>
      <c r="D35" s="222" t="s">
        <v>334</v>
      </c>
      <c r="E35" s="205" t="s">
        <v>56</v>
      </c>
      <c r="F35" s="198"/>
      <c r="G35" s="198"/>
      <c r="H35" s="21"/>
      <c r="I35" s="18"/>
      <c r="J35" s="19"/>
    </row>
    <row r="36" spans="1:10" s="23" customFormat="1" ht="109.5" customHeight="1" x14ac:dyDescent="0.25">
      <c r="A36" s="10"/>
      <c r="B36" s="14"/>
      <c r="C36" s="20"/>
      <c r="D36" s="125" t="s">
        <v>335</v>
      </c>
      <c r="E36" s="206" t="s">
        <v>56</v>
      </c>
      <c r="F36" s="198"/>
      <c r="G36" s="198"/>
      <c r="H36" s="21"/>
      <c r="I36" s="18"/>
      <c r="J36" s="19"/>
    </row>
    <row r="37" spans="1:10" s="23" customFormat="1" ht="43.5" customHeight="1" x14ac:dyDescent="0.25">
      <c r="A37" s="10"/>
      <c r="B37" s="14"/>
      <c r="C37" s="20"/>
      <c r="D37" s="125" t="s">
        <v>336</v>
      </c>
      <c r="E37" s="206" t="s">
        <v>56</v>
      </c>
      <c r="F37" s="198"/>
      <c r="G37" s="198"/>
      <c r="H37" s="21"/>
      <c r="I37" s="18"/>
      <c r="J37" s="19"/>
    </row>
    <row r="38" spans="1:10" s="23" customFormat="1" ht="53.25" customHeight="1" x14ac:dyDescent="0.25">
      <c r="A38" s="10"/>
      <c r="B38" s="14"/>
      <c r="C38" s="20"/>
      <c r="D38" s="125" t="s">
        <v>337</v>
      </c>
      <c r="E38" s="206" t="s">
        <v>56</v>
      </c>
      <c r="F38" s="198"/>
      <c r="G38" s="198"/>
      <c r="H38" s="21"/>
      <c r="I38" s="18"/>
      <c r="J38" s="19"/>
    </row>
    <row r="39" spans="1:10" s="23" customFormat="1" ht="43.5" customHeight="1" x14ac:dyDescent="0.25">
      <c r="A39" s="10"/>
      <c r="B39" s="14"/>
      <c r="C39" s="20"/>
      <c r="D39" s="222" t="s">
        <v>338</v>
      </c>
      <c r="E39" s="206" t="s">
        <v>56</v>
      </c>
      <c r="F39" s="198"/>
      <c r="G39" s="198"/>
      <c r="H39" s="21"/>
      <c r="I39" s="18"/>
      <c r="J39" s="19"/>
    </row>
    <row r="40" spans="1:10" s="23" customFormat="1" ht="283.5" x14ac:dyDescent="0.25">
      <c r="A40" s="10"/>
      <c r="B40" s="14"/>
      <c r="C40" s="20"/>
      <c r="D40" s="222" t="s">
        <v>339</v>
      </c>
      <c r="E40" s="205" t="s">
        <v>56</v>
      </c>
      <c r="F40" s="198"/>
      <c r="G40" s="198"/>
      <c r="H40" s="21"/>
      <c r="I40" s="18"/>
      <c r="J40" s="19"/>
    </row>
    <row r="41" spans="1:10" s="23" customFormat="1" ht="75.75" customHeight="1" x14ac:dyDescent="0.25">
      <c r="A41" s="10"/>
      <c r="B41" s="14"/>
      <c r="C41" s="20"/>
      <c r="D41" s="222" t="s">
        <v>340</v>
      </c>
      <c r="E41" s="205" t="s">
        <v>56</v>
      </c>
      <c r="F41" s="198"/>
      <c r="G41" s="198"/>
      <c r="H41" s="21"/>
      <c r="I41" s="18"/>
      <c r="J41" s="19"/>
    </row>
    <row r="42" spans="1:10" s="23" customFormat="1" ht="43.5" customHeight="1" x14ac:dyDescent="0.25">
      <c r="A42" s="10"/>
      <c r="B42" s="14"/>
      <c r="C42" s="20"/>
      <c r="D42" s="222" t="s">
        <v>341</v>
      </c>
      <c r="E42" s="205" t="s">
        <v>56</v>
      </c>
      <c r="F42" s="198"/>
      <c r="G42" s="198"/>
      <c r="H42" s="21"/>
      <c r="I42" s="18"/>
      <c r="J42" s="19"/>
    </row>
    <row r="43" spans="1:10" s="23" customFormat="1" ht="28.5" customHeight="1" x14ac:dyDescent="0.25">
      <c r="A43" s="10"/>
      <c r="B43" s="14"/>
      <c r="C43" s="20"/>
      <c r="D43" s="222" t="s">
        <v>342</v>
      </c>
      <c r="E43" s="206" t="s">
        <v>56</v>
      </c>
      <c r="F43" s="198"/>
      <c r="G43" s="198"/>
      <c r="H43" s="21"/>
      <c r="I43" s="18"/>
      <c r="J43" s="19"/>
    </row>
    <row r="44" spans="1:10" s="23" customFormat="1" ht="69" customHeight="1" x14ac:dyDescent="0.25">
      <c r="A44" s="10"/>
      <c r="B44" s="14"/>
      <c r="C44" s="20"/>
      <c r="D44" s="222" t="s">
        <v>343</v>
      </c>
      <c r="E44" s="206" t="s">
        <v>56</v>
      </c>
      <c r="F44" s="198"/>
      <c r="G44" s="198"/>
      <c r="H44" s="21"/>
      <c r="I44" s="18"/>
      <c r="J44" s="19"/>
    </row>
    <row r="45" spans="1:10" s="23" customFormat="1" ht="53.25" customHeight="1" x14ac:dyDescent="0.25">
      <c r="A45" s="10"/>
      <c r="B45" s="14"/>
      <c r="C45" s="20"/>
      <c r="D45" s="222" t="s">
        <v>344</v>
      </c>
      <c r="E45" s="206" t="s">
        <v>72</v>
      </c>
      <c r="F45" s="198"/>
      <c r="G45" s="198"/>
      <c r="H45" s="21"/>
      <c r="I45" s="18"/>
      <c r="J45" s="19"/>
    </row>
    <row r="46" spans="1:10" s="23" customFormat="1" ht="53.25" customHeight="1" x14ac:dyDescent="0.25">
      <c r="A46" s="10"/>
      <c r="B46" s="14"/>
      <c r="C46" s="20"/>
      <c r="D46" s="125" t="s">
        <v>345</v>
      </c>
      <c r="E46" s="206" t="s">
        <v>56</v>
      </c>
      <c r="F46" s="198"/>
      <c r="G46" s="198"/>
      <c r="H46" s="21"/>
      <c r="I46" s="18"/>
      <c r="J46" s="19"/>
    </row>
    <row r="47" spans="1:10" s="23" customFormat="1" ht="68.25" customHeight="1" x14ac:dyDescent="0.25">
      <c r="A47" s="10"/>
      <c r="B47" s="14"/>
      <c r="C47" s="20"/>
      <c r="D47" s="222" t="s">
        <v>346</v>
      </c>
      <c r="E47" s="206" t="s">
        <v>56</v>
      </c>
      <c r="F47" s="198"/>
      <c r="G47" s="198"/>
      <c r="H47" s="21"/>
      <c r="I47" s="18"/>
      <c r="J47" s="19"/>
    </row>
    <row r="48" spans="1:10" s="23" customFormat="1" ht="43.5" customHeight="1" x14ac:dyDescent="0.25">
      <c r="A48" s="10"/>
      <c r="B48" s="14"/>
      <c r="C48" s="20"/>
      <c r="D48" s="222" t="s">
        <v>347</v>
      </c>
      <c r="E48" s="206" t="s">
        <v>56</v>
      </c>
      <c r="F48" s="198"/>
      <c r="G48" s="198"/>
      <c r="H48" s="21"/>
      <c r="I48" s="18"/>
      <c r="J48" s="19"/>
    </row>
    <row r="49" spans="1:10" s="23" customFormat="1" ht="101.25" customHeight="1" x14ac:dyDescent="0.25">
      <c r="A49" s="10"/>
      <c r="B49" s="14"/>
      <c r="C49" s="20"/>
      <c r="D49" s="136" t="s">
        <v>348</v>
      </c>
      <c r="E49" s="206" t="s">
        <v>56</v>
      </c>
      <c r="F49" s="198"/>
      <c r="G49" s="198"/>
      <c r="H49" s="21"/>
      <c r="I49" s="18"/>
      <c r="J49" s="19"/>
    </row>
    <row r="50" spans="1:10" s="23" customFormat="1" ht="20.100000000000001" customHeight="1" x14ac:dyDescent="0.25">
      <c r="A50" s="10"/>
      <c r="B50" s="14"/>
      <c r="C50" s="20"/>
      <c r="D50" s="453" t="s">
        <v>349</v>
      </c>
      <c r="E50" s="454"/>
      <c r="F50" s="454"/>
      <c r="G50" s="454"/>
      <c r="H50" s="21"/>
      <c r="I50" s="18"/>
      <c r="J50" s="19"/>
    </row>
    <row r="51" spans="1:10" s="23" customFormat="1" ht="53.25" customHeight="1" x14ac:dyDescent="0.25">
      <c r="A51" s="10"/>
      <c r="B51" s="14"/>
      <c r="C51" s="20"/>
      <c r="D51" s="222" t="s">
        <v>350</v>
      </c>
      <c r="E51" s="206" t="s">
        <v>56</v>
      </c>
      <c r="F51" s="198"/>
      <c r="G51" s="198"/>
      <c r="H51" s="21"/>
      <c r="I51" s="18"/>
      <c r="J51" s="19"/>
    </row>
    <row r="52" spans="1:10" s="23" customFormat="1" ht="78.75" x14ac:dyDescent="0.25">
      <c r="A52" s="10"/>
      <c r="B52" s="14"/>
      <c r="C52" s="20"/>
      <c r="D52" s="222" t="s">
        <v>351</v>
      </c>
      <c r="E52" s="206" t="s">
        <v>56</v>
      </c>
      <c r="F52" s="198"/>
      <c r="G52" s="198"/>
      <c r="H52" s="21"/>
      <c r="I52" s="18"/>
      <c r="J52" s="19"/>
    </row>
    <row r="53" spans="1:10" s="23" customFormat="1" ht="53.25" customHeight="1" x14ac:dyDescent="0.25">
      <c r="A53" s="10"/>
      <c r="B53" s="14"/>
      <c r="C53" s="20"/>
      <c r="D53" s="222" t="s">
        <v>352</v>
      </c>
      <c r="E53" s="206" t="s">
        <v>56</v>
      </c>
      <c r="F53" s="198" t="s">
        <v>353</v>
      </c>
      <c r="G53" s="198"/>
      <c r="H53" s="21"/>
      <c r="I53" s="18"/>
      <c r="J53" s="19"/>
    </row>
    <row r="54" spans="1:10" s="23" customFormat="1" ht="87" customHeight="1" x14ac:dyDescent="0.25">
      <c r="A54" s="10"/>
      <c r="B54" s="14"/>
      <c r="C54" s="20"/>
      <c r="D54" s="222" t="s">
        <v>354</v>
      </c>
      <c r="E54" s="206" t="s">
        <v>56</v>
      </c>
      <c r="F54" s="198"/>
      <c r="G54" s="198"/>
      <c r="H54" s="21"/>
      <c r="I54" s="18"/>
      <c r="J54" s="19"/>
    </row>
    <row r="55" spans="1:10" s="23" customFormat="1" ht="409.5" x14ac:dyDescent="0.25">
      <c r="A55" s="10"/>
      <c r="B55" s="14"/>
      <c r="C55" s="20"/>
      <c r="D55" s="136" t="s">
        <v>355</v>
      </c>
      <c r="E55" s="207" t="s">
        <v>56</v>
      </c>
      <c r="F55" s="200"/>
      <c r="G55" s="200"/>
      <c r="H55" s="21"/>
      <c r="I55" s="18"/>
      <c r="J55" s="19"/>
    </row>
    <row r="56" spans="1:10" s="23" customFormat="1" ht="104.25" customHeight="1" x14ac:dyDescent="0.25">
      <c r="A56" s="10"/>
      <c r="B56" s="14"/>
      <c r="C56" s="20"/>
      <c r="D56" s="222" t="s">
        <v>356</v>
      </c>
      <c r="E56" s="206" t="s">
        <v>56</v>
      </c>
      <c r="F56" s="198"/>
      <c r="G56" s="198"/>
      <c r="H56" s="21"/>
      <c r="I56" s="18"/>
      <c r="J56" s="19"/>
    </row>
    <row r="57" spans="1:10" s="23" customFormat="1" ht="69" customHeight="1" x14ac:dyDescent="0.25">
      <c r="A57" s="10"/>
      <c r="B57" s="14"/>
      <c r="C57" s="20"/>
      <c r="D57" s="222" t="s">
        <v>357</v>
      </c>
      <c r="E57" s="206" t="s">
        <v>56</v>
      </c>
      <c r="F57" s="198"/>
      <c r="G57" s="198"/>
      <c r="H57" s="21"/>
      <c r="I57" s="18"/>
      <c r="J57" s="19"/>
    </row>
    <row r="58" spans="1:10" s="23" customFormat="1" ht="53.25" customHeight="1" x14ac:dyDescent="0.25">
      <c r="A58" s="10"/>
      <c r="B58" s="14"/>
      <c r="C58" s="20"/>
      <c r="D58" s="125" t="s">
        <v>358</v>
      </c>
      <c r="E58" s="206" t="s">
        <v>56</v>
      </c>
      <c r="F58" s="198"/>
      <c r="G58" s="198"/>
      <c r="H58" s="21"/>
      <c r="I58" s="18"/>
      <c r="J58" s="19"/>
    </row>
    <row r="59" spans="1:10" s="23" customFormat="1" ht="63" x14ac:dyDescent="0.25">
      <c r="A59" s="24"/>
      <c r="B59" s="25"/>
      <c r="C59" s="26"/>
      <c r="D59" s="125" t="s">
        <v>359</v>
      </c>
      <c r="E59" s="206" t="s">
        <v>56</v>
      </c>
      <c r="F59" s="198"/>
      <c r="G59" s="198"/>
      <c r="H59" s="21"/>
      <c r="I59" s="18"/>
      <c r="J59" s="19"/>
    </row>
    <row r="60" spans="1:10" s="23" customFormat="1" ht="52.5" customHeight="1" x14ac:dyDescent="0.25">
      <c r="A60" s="24"/>
      <c r="B60" s="25"/>
      <c r="C60" s="26"/>
      <c r="D60" s="222" t="s">
        <v>360</v>
      </c>
      <c r="E60" s="206" t="s">
        <v>56</v>
      </c>
      <c r="F60" s="198"/>
      <c r="G60" s="198"/>
      <c r="H60" s="21"/>
      <c r="I60" s="18"/>
      <c r="J60" s="19"/>
    </row>
    <row r="61" spans="1:10" s="23" customFormat="1" ht="87" customHeight="1" x14ac:dyDescent="0.25">
      <c r="A61" s="10"/>
      <c r="B61" s="14"/>
      <c r="C61" s="20"/>
      <c r="D61" s="125" t="s">
        <v>361</v>
      </c>
      <c r="E61" s="206" t="s">
        <v>56</v>
      </c>
      <c r="F61" s="198"/>
      <c r="G61" s="198"/>
      <c r="H61" s="21"/>
      <c r="I61" s="18"/>
      <c r="J61" s="19"/>
    </row>
    <row r="62" spans="1:10" s="23" customFormat="1" ht="346.5" x14ac:dyDescent="0.25">
      <c r="A62" s="24"/>
      <c r="B62" s="25"/>
      <c r="C62" s="26"/>
      <c r="D62" s="222" t="s">
        <v>362</v>
      </c>
      <c r="E62" s="206" t="s">
        <v>56</v>
      </c>
      <c r="F62" s="198"/>
      <c r="G62" s="198"/>
      <c r="H62" s="21"/>
      <c r="I62" s="18"/>
      <c r="J62" s="19"/>
    </row>
    <row r="63" spans="1:10" s="23" customFormat="1" ht="53.25" customHeight="1" x14ac:dyDescent="0.25">
      <c r="A63" s="10"/>
      <c r="B63" s="14"/>
      <c r="C63" s="20"/>
      <c r="D63" s="222" t="s">
        <v>363</v>
      </c>
      <c r="E63" s="206" t="s">
        <v>56</v>
      </c>
      <c r="F63" s="198"/>
      <c r="G63" s="198"/>
      <c r="H63" s="21"/>
      <c r="I63" s="18"/>
      <c r="J63" s="19"/>
    </row>
    <row r="64" spans="1:10" s="23" customFormat="1" ht="236.25" x14ac:dyDescent="0.25">
      <c r="A64" s="10"/>
      <c r="B64" s="14"/>
      <c r="C64" s="20"/>
      <c r="D64" s="222" t="s">
        <v>364</v>
      </c>
      <c r="E64" s="206" t="s">
        <v>56</v>
      </c>
      <c r="F64" s="198"/>
      <c r="G64" s="198"/>
      <c r="H64" s="21"/>
      <c r="I64" s="18"/>
      <c r="J64" s="19"/>
    </row>
    <row r="65" spans="1:10" s="23" customFormat="1" ht="53.25" customHeight="1" x14ac:dyDescent="0.25">
      <c r="A65" s="10"/>
      <c r="B65" s="14"/>
      <c r="C65" s="20"/>
      <c r="D65" s="222" t="s">
        <v>365</v>
      </c>
      <c r="E65" s="206" t="s">
        <v>56</v>
      </c>
      <c r="F65" s="198"/>
      <c r="G65" s="198"/>
      <c r="H65" s="21"/>
      <c r="I65" s="18"/>
      <c r="J65" s="19"/>
    </row>
    <row r="66" spans="1:10" s="23" customFormat="1" ht="53.25" customHeight="1" x14ac:dyDescent="0.25">
      <c r="A66" s="24"/>
      <c r="B66" s="25"/>
      <c r="C66" s="26"/>
      <c r="D66" s="125" t="s">
        <v>366</v>
      </c>
      <c r="E66" s="206" t="s">
        <v>56</v>
      </c>
      <c r="F66" s="198"/>
      <c r="G66" s="198"/>
      <c r="H66" s="21"/>
      <c r="I66" s="18"/>
      <c r="J66" s="19"/>
    </row>
    <row r="67" spans="1:10" s="23" customFormat="1" ht="87" customHeight="1" x14ac:dyDescent="0.25">
      <c r="A67" s="10"/>
      <c r="B67" s="14"/>
      <c r="C67" s="20"/>
      <c r="D67" s="222" t="s">
        <v>367</v>
      </c>
      <c r="E67" s="206" t="s">
        <v>56</v>
      </c>
      <c r="F67" s="198"/>
      <c r="G67" s="198"/>
      <c r="H67" s="21"/>
      <c r="I67" s="18"/>
      <c r="J67" s="19"/>
    </row>
    <row r="68" spans="1:10" s="23" customFormat="1" ht="20.100000000000001" customHeight="1" x14ac:dyDescent="0.25">
      <c r="A68" s="10"/>
      <c r="B68" s="14"/>
      <c r="C68" s="20"/>
      <c r="D68" s="453" t="s">
        <v>368</v>
      </c>
      <c r="E68" s="454"/>
      <c r="F68" s="454"/>
      <c r="G68" s="454"/>
      <c r="H68" s="21"/>
      <c r="I68" s="18"/>
      <c r="J68" s="19"/>
    </row>
    <row r="69" spans="1:10" s="23" customFormat="1" ht="53.25" customHeight="1" x14ac:dyDescent="0.25">
      <c r="A69" s="10"/>
      <c r="B69" s="14"/>
      <c r="C69" s="20"/>
      <c r="D69" s="222" t="s">
        <v>369</v>
      </c>
      <c r="E69" s="206" t="s">
        <v>56</v>
      </c>
      <c r="F69" s="198"/>
      <c r="G69" s="198"/>
      <c r="H69" s="21"/>
      <c r="I69" s="18"/>
      <c r="J69" s="19"/>
    </row>
    <row r="70" spans="1:10" s="23" customFormat="1" ht="232.5" customHeight="1" x14ac:dyDescent="0.25">
      <c r="A70" s="10"/>
      <c r="B70" s="14"/>
      <c r="C70" s="20"/>
      <c r="D70" s="222" t="s">
        <v>370</v>
      </c>
      <c r="E70" s="206" t="s">
        <v>56</v>
      </c>
      <c r="F70" s="198"/>
      <c r="G70" s="198"/>
      <c r="H70" s="21"/>
      <c r="I70" s="18"/>
      <c r="J70" s="19"/>
    </row>
    <row r="71" spans="1:10" s="23" customFormat="1" ht="90.75" customHeight="1" x14ac:dyDescent="0.25">
      <c r="A71" s="10"/>
      <c r="B71" s="14"/>
      <c r="C71" s="20"/>
      <c r="D71" s="222" t="s">
        <v>371</v>
      </c>
      <c r="E71" s="206" t="s">
        <v>289</v>
      </c>
      <c r="F71" s="198" t="s">
        <v>372</v>
      </c>
      <c r="G71" s="198" t="s">
        <v>373</v>
      </c>
      <c r="H71" s="21"/>
      <c r="I71" s="18"/>
      <c r="J71" s="19"/>
    </row>
    <row r="72" spans="1:10" s="23" customFormat="1" ht="53.25" customHeight="1" x14ac:dyDescent="0.25">
      <c r="A72" s="10"/>
      <c r="B72" s="14"/>
      <c r="C72" s="20"/>
      <c r="D72" s="222" t="s">
        <v>374</v>
      </c>
      <c r="E72" s="206" t="s">
        <v>56</v>
      </c>
      <c r="F72" s="198"/>
      <c r="G72" s="198"/>
      <c r="H72" s="21"/>
      <c r="I72" s="18"/>
      <c r="J72" s="19"/>
    </row>
    <row r="73" spans="1:10" s="23" customFormat="1" ht="53.25" customHeight="1" x14ac:dyDescent="0.25">
      <c r="A73" s="10"/>
      <c r="B73" s="14"/>
      <c r="C73" s="20"/>
      <c r="D73" s="222" t="s">
        <v>375</v>
      </c>
      <c r="E73" s="206" t="s">
        <v>56</v>
      </c>
      <c r="F73" s="198"/>
      <c r="G73" s="198"/>
      <c r="H73" s="21"/>
      <c r="I73" s="18"/>
      <c r="J73" s="19"/>
    </row>
    <row r="74" spans="1:10" s="23" customFormat="1" ht="20.100000000000001" customHeight="1" x14ac:dyDescent="0.25">
      <c r="A74" s="10"/>
      <c r="B74" s="14"/>
      <c r="C74" s="20"/>
      <c r="D74" s="453" t="s">
        <v>376</v>
      </c>
      <c r="E74" s="454"/>
      <c r="F74" s="454"/>
      <c r="G74" s="454"/>
      <c r="H74" s="21"/>
      <c r="I74" s="18"/>
      <c r="J74" s="19"/>
    </row>
    <row r="75" spans="1:10" s="23" customFormat="1" ht="53.25" customHeight="1" x14ac:dyDescent="0.25">
      <c r="A75" s="10"/>
      <c r="B75" s="14"/>
      <c r="C75" s="20"/>
      <c r="D75" s="222" t="s">
        <v>377</v>
      </c>
      <c r="E75" s="206" t="s">
        <v>56</v>
      </c>
      <c r="F75" s="198"/>
      <c r="G75" s="198"/>
      <c r="H75" s="21"/>
      <c r="I75" s="18"/>
      <c r="J75" s="19"/>
    </row>
    <row r="76" spans="1:10" s="23" customFormat="1" ht="53.25" customHeight="1" x14ac:dyDescent="0.25">
      <c r="A76" s="10"/>
      <c r="B76" s="14"/>
      <c r="C76" s="20"/>
      <c r="D76" s="125" t="s">
        <v>378</v>
      </c>
      <c r="E76" s="206" t="s">
        <v>56</v>
      </c>
      <c r="F76" s="198" t="s">
        <v>379</v>
      </c>
      <c r="G76" s="198" t="s">
        <v>380</v>
      </c>
      <c r="H76" s="21"/>
      <c r="I76" s="18"/>
      <c r="J76" s="19"/>
    </row>
    <row r="77" spans="1:10" s="32" customFormat="1" ht="15" customHeight="1" x14ac:dyDescent="0.2">
      <c r="B77" s="33"/>
      <c r="C77" s="34"/>
      <c r="D77" s="35"/>
      <c r="E77" s="35"/>
      <c r="F77" s="35"/>
      <c r="G77" s="35"/>
      <c r="H77" s="61"/>
      <c r="I77" s="62"/>
      <c r="J77" s="38"/>
    </row>
    <row r="78" spans="1:10" s="32" customFormat="1" ht="7.5" customHeight="1" thickBot="1" x14ac:dyDescent="0.25">
      <c r="B78" s="39"/>
      <c r="C78" s="40"/>
      <c r="D78" s="40"/>
      <c r="E78" s="40"/>
      <c r="F78" s="40"/>
      <c r="G78" s="40"/>
      <c r="H78" s="40"/>
      <c r="I78" s="41"/>
      <c r="J78" s="38"/>
    </row>
    <row r="79" spans="1:10" s="32" customFormat="1" ht="7.5" customHeight="1" x14ac:dyDescent="0.2">
      <c r="C79" s="38"/>
      <c r="D79" s="38"/>
      <c r="E79" s="38"/>
      <c r="F79" s="38"/>
      <c r="G79" s="38"/>
      <c r="H79" s="38"/>
      <c r="I79" s="38"/>
      <c r="J79" s="38"/>
    </row>
    <row r="80" spans="1:10" s="3" customFormat="1" ht="14.25" customHeight="1" x14ac:dyDescent="0.2">
      <c r="A80" s="10"/>
      <c r="B80" s="10"/>
      <c r="D80" s="8"/>
      <c r="E80" s="5"/>
      <c r="F80" s="5"/>
      <c r="G80" s="5"/>
    </row>
    <row r="81" spans="1:7" s="3" customFormat="1" ht="14.25" x14ac:dyDescent="0.2">
      <c r="A81" s="10"/>
      <c r="B81" s="10"/>
      <c r="C81" s="118" t="s">
        <v>56</v>
      </c>
      <c r="D81" s="8"/>
      <c r="E81" s="5"/>
      <c r="F81" s="5"/>
      <c r="G81" s="5"/>
    </row>
    <row r="82" spans="1:7" s="3" customFormat="1" ht="14.25" x14ac:dyDescent="0.2">
      <c r="A82" s="10"/>
      <c r="B82" s="10"/>
      <c r="C82" s="118" t="s">
        <v>289</v>
      </c>
      <c r="D82" s="8"/>
      <c r="E82" s="5"/>
      <c r="F82" s="5"/>
      <c r="G82" s="5"/>
    </row>
    <row r="83" spans="1:7" s="3" customFormat="1" ht="14.25" x14ac:dyDescent="0.2">
      <c r="A83" s="10"/>
      <c r="B83" s="10"/>
      <c r="C83" s="118" t="s">
        <v>72</v>
      </c>
      <c r="D83" s="8"/>
      <c r="E83" s="5"/>
      <c r="F83" s="5"/>
      <c r="G83" s="5"/>
    </row>
    <row r="84" spans="1:7" s="3" customFormat="1" ht="14.25" x14ac:dyDescent="0.2">
      <c r="A84" s="10"/>
      <c r="B84" s="10"/>
      <c r="D84" s="8"/>
      <c r="E84" s="5"/>
      <c r="F84" s="5"/>
      <c r="G84" s="5"/>
    </row>
    <row r="85" spans="1:7" s="3" customFormat="1" ht="14.25" x14ac:dyDescent="0.2">
      <c r="A85" s="10"/>
      <c r="B85" s="10"/>
      <c r="D85" s="8"/>
      <c r="E85" s="5"/>
      <c r="F85" s="5"/>
      <c r="G85" s="5"/>
    </row>
    <row r="86" spans="1:7" s="3" customFormat="1" ht="14.25" x14ac:dyDescent="0.2">
      <c r="A86" s="10"/>
      <c r="B86" s="10"/>
      <c r="D86" s="8"/>
      <c r="E86" s="5"/>
      <c r="F86" s="5"/>
      <c r="G86" s="5"/>
    </row>
    <row r="87" spans="1:7" s="3" customFormat="1" ht="14.25" x14ac:dyDescent="0.2">
      <c r="A87" s="10"/>
      <c r="B87" s="10"/>
      <c r="D87" s="8"/>
      <c r="E87" s="5"/>
      <c r="F87" s="5"/>
      <c r="G87" s="5"/>
    </row>
    <row r="88" spans="1:7" s="3" customFormat="1" ht="14.25" x14ac:dyDescent="0.2">
      <c r="A88" s="10"/>
      <c r="B88" s="10"/>
      <c r="D88" s="8"/>
      <c r="E88" s="5"/>
      <c r="F88" s="5"/>
      <c r="G88" s="5"/>
    </row>
    <row r="89" spans="1:7" s="4" customFormat="1" ht="14.25" x14ac:dyDescent="0.2">
      <c r="A89" s="10"/>
      <c r="B89" s="10"/>
      <c r="D89" s="8"/>
      <c r="E89" s="5"/>
      <c r="F89" s="5"/>
      <c r="G89" s="5"/>
    </row>
    <row r="90" spans="1:7" s="4" customFormat="1" ht="14.25" x14ac:dyDescent="0.2">
      <c r="A90" s="10"/>
      <c r="B90" s="10"/>
      <c r="D90" s="8"/>
      <c r="E90" s="5"/>
      <c r="F90" s="5"/>
      <c r="G90" s="5"/>
    </row>
    <row r="91" spans="1:7" s="4" customFormat="1" ht="14.25" x14ac:dyDescent="0.2">
      <c r="A91" s="10"/>
      <c r="B91" s="10"/>
      <c r="D91" s="8"/>
      <c r="E91" s="5"/>
      <c r="F91" s="5"/>
      <c r="G91" s="5"/>
    </row>
    <row r="92" spans="1:7" s="4" customFormat="1" ht="14.25" x14ac:dyDescent="0.2">
      <c r="A92" s="10"/>
      <c r="B92" s="10"/>
      <c r="D92" s="8"/>
      <c r="E92" s="5"/>
      <c r="F92" s="5"/>
      <c r="G92" s="5"/>
    </row>
    <row r="93" spans="1:7" s="4" customFormat="1" ht="14.25" x14ac:dyDescent="0.2">
      <c r="A93" s="10"/>
      <c r="B93" s="10"/>
      <c r="D93" s="8"/>
      <c r="E93" s="5"/>
      <c r="F93" s="5"/>
      <c r="G93" s="5"/>
    </row>
    <row r="94" spans="1:7" s="4" customFormat="1" ht="14.25" x14ac:dyDescent="0.2">
      <c r="A94" s="10"/>
      <c r="B94" s="10"/>
      <c r="D94" s="8"/>
      <c r="E94" s="5"/>
      <c r="F94" s="5"/>
      <c r="G94" s="5"/>
    </row>
    <row r="95" spans="1:7" s="4" customFormat="1" ht="14.25" x14ac:dyDescent="0.2">
      <c r="A95" s="10"/>
      <c r="B95" s="10"/>
      <c r="D95" s="8"/>
      <c r="E95" s="5"/>
      <c r="F95" s="5"/>
      <c r="G95" s="5"/>
    </row>
    <row r="96" spans="1:7" s="4" customFormat="1" ht="14.25" x14ac:dyDescent="0.2">
      <c r="A96" s="10"/>
      <c r="B96" s="10"/>
      <c r="D96" s="8"/>
      <c r="E96" s="5"/>
      <c r="F96" s="5"/>
      <c r="G96" s="5"/>
    </row>
    <row r="97" spans="1:7" s="4" customFormat="1" ht="14.25" x14ac:dyDescent="0.2">
      <c r="A97" s="10"/>
      <c r="B97" s="10"/>
      <c r="D97" s="8"/>
      <c r="E97" s="5"/>
      <c r="F97" s="5"/>
      <c r="G97" s="5"/>
    </row>
    <row r="98" spans="1:7" s="4" customFormat="1" ht="14.25" x14ac:dyDescent="0.2">
      <c r="A98" s="10"/>
      <c r="B98" s="10"/>
      <c r="D98" s="8"/>
      <c r="E98" s="5"/>
      <c r="F98" s="5"/>
      <c r="G98" s="5"/>
    </row>
    <row r="99" spans="1:7" s="4" customFormat="1" ht="14.25" x14ac:dyDescent="0.2">
      <c r="A99" s="10"/>
      <c r="B99" s="10"/>
      <c r="D99" s="8"/>
      <c r="E99" s="5"/>
      <c r="F99" s="5"/>
      <c r="G99" s="5"/>
    </row>
    <row r="100" spans="1:7" s="4" customFormat="1" ht="14.25" x14ac:dyDescent="0.2">
      <c r="A100" s="10"/>
      <c r="B100" s="10"/>
      <c r="D100" s="8"/>
      <c r="E100" s="5"/>
      <c r="F100" s="5"/>
      <c r="G100" s="5"/>
    </row>
    <row r="101" spans="1:7" s="4" customFormat="1" ht="14.25" x14ac:dyDescent="0.2">
      <c r="A101" s="10"/>
      <c r="B101" s="10"/>
      <c r="D101" s="8"/>
      <c r="E101" s="5"/>
      <c r="F101" s="5"/>
      <c r="G101" s="5"/>
    </row>
    <row r="102" spans="1:7" s="4" customFormat="1" ht="14.25" x14ac:dyDescent="0.2">
      <c r="A102" s="10"/>
      <c r="B102" s="10"/>
      <c r="D102" s="8"/>
      <c r="E102" s="5"/>
      <c r="F102" s="5"/>
      <c r="G102" s="5"/>
    </row>
    <row r="103" spans="1:7" s="4" customFormat="1" ht="14.25" x14ac:dyDescent="0.2">
      <c r="A103" s="10"/>
      <c r="B103" s="10"/>
      <c r="D103" s="8"/>
      <c r="E103" s="5"/>
      <c r="F103" s="5"/>
      <c r="G103" s="5"/>
    </row>
    <row r="104" spans="1:7" s="4" customFormat="1" ht="14.25" x14ac:dyDescent="0.2">
      <c r="A104" s="10"/>
      <c r="B104" s="10"/>
      <c r="D104" s="8"/>
      <c r="E104" s="5"/>
      <c r="F104" s="5"/>
      <c r="G104" s="5"/>
    </row>
    <row r="105" spans="1:7" s="4" customFormat="1" ht="14.25" x14ac:dyDescent="0.2">
      <c r="A105" s="10"/>
      <c r="B105" s="10"/>
      <c r="D105" s="8"/>
      <c r="E105" s="5"/>
      <c r="F105" s="5"/>
      <c r="G105" s="5"/>
    </row>
    <row r="106" spans="1:7" s="4" customFormat="1" ht="14.25" x14ac:dyDescent="0.2">
      <c r="A106" s="10"/>
      <c r="B106" s="10"/>
      <c r="D106" s="8"/>
      <c r="E106" s="5"/>
      <c r="F106" s="5"/>
      <c r="G106" s="5"/>
    </row>
    <row r="107" spans="1:7" s="4" customFormat="1" ht="14.25" x14ac:dyDescent="0.2">
      <c r="A107" s="10"/>
      <c r="B107" s="10"/>
      <c r="D107" s="8"/>
      <c r="E107" s="5"/>
      <c r="F107" s="5"/>
      <c r="G107" s="5"/>
    </row>
    <row r="108" spans="1:7" s="4" customFormat="1" ht="14.25" x14ac:dyDescent="0.2">
      <c r="A108" s="10"/>
      <c r="B108" s="10"/>
      <c r="D108" s="8"/>
      <c r="E108" s="5"/>
      <c r="F108" s="5"/>
      <c r="G108" s="5"/>
    </row>
    <row r="109" spans="1:7" s="2" customFormat="1" x14ac:dyDescent="0.2">
      <c r="A109" s="10"/>
      <c r="B109" s="10"/>
      <c r="D109" s="9"/>
      <c r="E109" s="6"/>
      <c r="F109" s="6"/>
      <c r="G109" s="6"/>
    </row>
    <row r="110" spans="1:7" s="2" customFormat="1" x14ac:dyDescent="0.2">
      <c r="A110" s="10"/>
      <c r="B110" s="10"/>
      <c r="D110" s="9"/>
      <c r="E110" s="6"/>
      <c r="F110" s="6"/>
      <c r="G110" s="6"/>
    </row>
    <row r="111" spans="1:7" s="2" customFormat="1" x14ac:dyDescent="0.2">
      <c r="A111" s="10"/>
      <c r="B111" s="10"/>
      <c r="D111" s="9"/>
      <c r="E111" s="6"/>
      <c r="F111" s="6"/>
      <c r="G111" s="6"/>
    </row>
    <row r="112" spans="1:7" s="2" customFormat="1" x14ac:dyDescent="0.2">
      <c r="A112" s="10"/>
      <c r="B112" s="10"/>
      <c r="D112" s="9"/>
      <c r="E112" s="6"/>
      <c r="F112" s="6"/>
      <c r="G112" s="6"/>
    </row>
    <row r="113" spans="1:7" s="2" customFormat="1" ht="12.75" customHeight="1" x14ac:dyDescent="0.2">
      <c r="A113" s="10"/>
      <c r="B113" s="10"/>
      <c r="D113" s="9"/>
      <c r="E113" s="6"/>
      <c r="F113" s="6"/>
      <c r="G113" s="6"/>
    </row>
    <row r="114" spans="1:7" s="2" customFormat="1" x14ac:dyDescent="0.2">
      <c r="A114" s="10"/>
      <c r="B114" s="10"/>
      <c r="D114" s="9"/>
      <c r="E114" s="6"/>
      <c r="F114" s="6"/>
      <c r="G114" s="6"/>
    </row>
    <row r="115" spans="1:7" s="2" customFormat="1" x14ac:dyDescent="0.2">
      <c r="A115" s="10"/>
      <c r="B115" s="10"/>
      <c r="D115" s="9"/>
      <c r="E115" s="6"/>
      <c r="F115" s="6"/>
      <c r="G115" s="6"/>
    </row>
    <row r="116" spans="1:7" s="2" customFormat="1" x14ac:dyDescent="0.2">
      <c r="A116" s="10"/>
      <c r="B116" s="10"/>
      <c r="D116" s="9"/>
      <c r="E116" s="6"/>
      <c r="F116" s="6"/>
      <c r="G116" s="6"/>
    </row>
    <row r="117" spans="1:7" s="2" customFormat="1" x14ac:dyDescent="0.2">
      <c r="A117" s="10"/>
      <c r="B117" s="10"/>
      <c r="D117" s="9"/>
      <c r="E117" s="6"/>
      <c r="F117" s="6"/>
      <c r="G117" s="6"/>
    </row>
    <row r="118" spans="1:7" s="2" customFormat="1" x14ac:dyDescent="0.2">
      <c r="A118" s="10"/>
      <c r="B118" s="10"/>
      <c r="D118" s="9"/>
      <c r="E118" s="6"/>
      <c r="F118" s="6"/>
      <c r="G118" s="6"/>
    </row>
    <row r="119" spans="1:7" s="2" customFormat="1" x14ac:dyDescent="0.2">
      <c r="A119" s="10"/>
      <c r="B119" s="10"/>
      <c r="D119" s="9"/>
      <c r="E119" s="6"/>
      <c r="F119" s="6"/>
      <c r="G119" s="6"/>
    </row>
    <row r="120" spans="1:7" s="2" customFormat="1" x14ac:dyDescent="0.2">
      <c r="A120" s="10"/>
      <c r="B120" s="10"/>
      <c r="D120" s="9"/>
      <c r="E120" s="6"/>
      <c r="F120" s="6"/>
      <c r="G120" s="6"/>
    </row>
    <row r="121" spans="1:7" s="2" customFormat="1" x14ac:dyDescent="0.2">
      <c r="A121" s="10"/>
      <c r="B121" s="10"/>
      <c r="D121" s="9"/>
      <c r="E121" s="6"/>
      <c r="F121" s="6"/>
      <c r="G121" s="6"/>
    </row>
    <row r="122" spans="1:7" s="2" customFormat="1" x14ac:dyDescent="0.2">
      <c r="A122" s="10"/>
      <c r="B122" s="10"/>
      <c r="D122" s="9"/>
      <c r="E122" s="6"/>
      <c r="F122" s="6"/>
      <c r="G122" s="6"/>
    </row>
    <row r="123" spans="1:7" s="2" customFormat="1" x14ac:dyDescent="0.2">
      <c r="A123" s="10"/>
      <c r="B123" s="10"/>
      <c r="D123" s="9"/>
      <c r="E123" s="6"/>
      <c r="F123" s="6"/>
      <c r="G123" s="6"/>
    </row>
    <row r="124" spans="1:7" s="2" customFormat="1" x14ac:dyDescent="0.2">
      <c r="A124" s="10"/>
      <c r="B124" s="10"/>
      <c r="D124" s="9"/>
      <c r="E124" s="6"/>
      <c r="F124" s="6"/>
      <c r="G124" s="6"/>
    </row>
    <row r="125" spans="1:7" s="2" customFormat="1" x14ac:dyDescent="0.2">
      <c r="A125" s="10"/>
      <c r="B125" s="10"/>
      <c r="D125" s="9"/>
      <c r="E125" s="6"/>
      <c r="F125" s="6"/>
      <c r="G125" s="6"/>
    </row>
    <row r="126" spans="1:7" s="2" customFormat="1" x14ac:dyDescent="0.2">
      <c r="A126" s="10"/>
      <c r="B126" s="10"/>
      <c r="D126" s="9"/>
      <c r="E126" s="6"/>
      <c r="F126" s="6"/>
      <c r="G126" s="6"/>
    </row>
    <row r="127" spans="1:7" s="2" customFormat="1" x14ac:dyDescent="0.2">
      <c r="A127" s="10"/>
      <c r="B127" s="10"/>
      <c r="D127" s="9"/>
      <c r="E127" s="6"/>
      <c r="F127" s="6"/>
      <c r="G127" s="6"/>
    </row>
    <row r="128" spans="1:7" s="2" customFormat="1" x14ac:dyDescent="0.2">
      <c r="A128" s="10"/>
      <c r="B128" s="10"/>
      <c r="D128" s="9"/>
      <c r="E128" s="6"/>
      <c r="F128" s="6"/>
      <c r="G128" s="6"/>
    </row>
    <row r="129" spans="1:7" s="2" customFormat="1" ht="12.75" customHeight="1" x14ac:dyDescent="0.2">
      <c r="A129" s="10"/>
      <c r="B129" s="10"/>
      <c r="D129" s="9"/>
      <c r="E129" s="6"/>
      <c r="F129" s="6"/>
      <c r="G129" s="6"/>
    </row>
    <row r="130" spans="1:7" s="2" customFormat="1" x14ac:dyDescent="0.2">
      <c r="A130" s="10"/>
      <c r="B130" s="10"/>
      <c r="D130" s="9"/>
      <c r="E130" s="6"/>
      <c r="F130" s="6"/>
      <c r="G130" s="6"/>
    </row>
    <row r="131" spans="1:7" s="2" customFormat="1" x14ac:dyDescent="0.2">
      <c r="A131" s="10"/>
      <c r="B131" s="10"/>
      <c r="D131" s="9"/>
      <c r="E131" s="6"/>
      <c r="F131" s="6"/>
      <c r="G131" s="6"/>
    </row>
    <row r="132" spans="1:7" s="2" customFormat="1" x14ac:dyDescent="0.2">
      <c r="A132" s="10"/>
      <c r="B132" s="10"/>
      <c r="D132" s="9"/>
      <c r="E132" s="6"/>
      <c r="F132" s="6"/>
      <c r="G132" s="6"/>
    </row>
    <row r="133" spans="1:7" s="2" customFormat="1" x14ac:dyDescent="0.2">
      <c r="A133" s="10"/>
      <c r="B133" s="10"/>
      <c r="D133" s="9"/>
      <c r="E133" s="6"/>
      <c r="F133" s="6"/>
      <c r="G133" s="6"/>
    </row>
    <row r="134" spans="1:7" s="2" customFormat="1" x14ac:dyDescent="0.2">
      <c r="A134" s="10"/>
      <c r="B134" s="10"/>
      <c r="D134" s="9"/>
      <c r="E134" s="6"/>
      <c r="F134" s="6"/>
      <c r="G134" s="6"/>
    </row>
    <row r="135" spans="1:7" s="2" customFormat="1" x14ac:dyDescent="0.2">
      <c r="A135" s="10"/>
      <c r="B135" s="10"/>
      <c r="D135" s="9"/>
      <c r="E135" s="6"/>
      <c r="F135" s="6"/>
      <c r="G135" s="6"/>
    </row>
    <row r="136" spans="1:7" s="2" customFormat="1" x14ac:dyDescent="0.2">
      <c r="A136" s="10"/>
      <c r="B136" s="10"/>
      <c r="D136" s="9"/>
      <c r="E136" s="6"/>
      <c r="F136" s="6"/>
      <c r="G136" s="6"/>
    </row>
    <row r="137" spans="1:7" s="2" customFormat="1" x14ac:dyDescent="0.2">
      <c r="A137" s="10"/>
      <c r="B137" s="10"/>
      <c r="D137" s="9"/>
      <c r="E137" s="6"/>
      <c r="F137" s="6"/>
      <c r="G137" s="6"/>
    </row>
    <row r="138" spans="1:7" x14ac:dyDescent="0.2">
      <c r="D138" s="9"/>
      <c r="E138" s="6"/>
      <c r="F138" s="6"/>
      <c r="G138" s="6"/>
    </row>
  </sheetData>
  <sheetProtection algorithmName="SHA-512" hashValue="z792VvdvGw5876j/D0NBA2AhWyZjQuJiwXn9dehS9fALzFa+wX5LKwFyKMu1dHE9tbF+UdaWM33XZsUnvy3JDg==" saltValue="JqKYVwQIjF8czQYHi4dFZQ==" spinCount="100000" sheet="1" scenarios="1" formatRows="0"/>
  <mergeCells count="8">
    <mergeCell ref="D50:G50"/>
    <mergeCell ref="D68:G68"/>
    <mergeCell ref="D74:G74"/>
    <mergeCell ref="D4:G4"/>
    <mergeCell ref="D5:G5"/>
    <mergeCell ref="D6:G6"/>
    <mergeCell ref="D9:F9"/>
    <mergeCell ref="D27:G27"/>
  </mergeCells>
  <dataValidations count="1">
    <dataValidation type="list" allowBlank="1" showInputMessage="1" showErrorMessage="1" sqref="E51:E67 E28:E49 E69:E73 E75:E76 E10:E26" xr:uid="{00000000-0002-0000-0900-000000000000}">
      <formula1>$C$81:$C$83</formula1>
    </dataValidation>
  </dataValidations>
  <printOptions horizontalCentered="1"/>
  <pageMargins left="0.23622047244094491" right="0.23622047244094491" top="0.74803149606299213" bottom="0.74803149606299213" header="0.31496062992125984" footer="0.31496062992125984"/>
  <pageSetup scale="60" fitToHeight="0" orientation="landscape" r:id="rId1"/>
  <headerFooter>
    <oddFooter>&amp;CPage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1221838-ba8a-4e1e-99d1-f72814c04c65" xsi:nil="true"/>
    <lcf76f155ced4ddcb4097134ff3c332f xmlns="3dc78c68-8c25-4f62-b446-a2a2da6ff0f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67DC34710C7E84CAB587E27C28E9808" ma:contentTypeVersion="14" ma:contentTypeDescription="Create a new document." ma:contentTypeScope="" ma:versionID="659775c363116c77cc40cca0c9391a3d">
  <xsd:schema xmlns:xsd="http://www.w3.org/2001/XMLSchema" xmlns:xs="http://www.w3.org/2001/XMLSchema" xmlns:p="http://schemas.microsoft.com/office/2006/metadata/properties" xmlns:ns2="3dc78c68-8c25-4f62-b446-a2a2da6ff0f3" xmlns:ns3="b1221838-ba8a-4e1e-99d1-f72814c04c65" targetNamespace="http://schemas.microsoft.com/office/2006/metadata/properties" ma:root="true" ma:fieldsID="dec06578a362d48d8ae1cac7895e41ec" ns2:_="" ns3:_="">
    <xsd:import namespace="3dc78c68-8c25-4f62-b446-a2a2da6ff0f3"/>
    <xsd:import namespace="b1221838-ba8a-4e1e-99d1-f72814c04c65"/>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GenerationTime" minOccurs="0"/>
                <xsd:element ref="ns2:MediaServiceEventHashCode" minOccurs="0"/>
                <xsd:element ref="ns2:MediaServiceDateTaken" minOccurs="0"/>
                <xsd:element ref="ns2:lcf76f155ced4ddcb4097134ff3c332f"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c78c68-8c25-4f62-b446-a2a2da6ff0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8ccabe3-0932-4d16-bb3d-57018f634a6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1221838-ba8a-4e1e-99d1-f72814c04c6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0bbc0c14-7b1c-4780-8e85-2ba5c2e7c078}" ma:internalName="TaxCatchAll" ma:showField="CatchAllData" ma:web="b1221838-ba8a-4e1e-99d1-f72814c04c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27087F-9F09-455E-9A0E-413979E6C60B}">
  <ds:schemaRefs>
    <ds:schemaRef ds:uri="http://purl.org/dc/dcmitype/"/>
    <ds:schemaRef ds:uri="http://schemas.microsoft.com/office/infopath/2007/PartnerControls"/>
    <ds:schemaRef ds:uri="http://purl.org/dc/elements/1.1/"/>
    <ds:schemaRef ds:uri="http://schemas.microsoft.com/office/2006/metadata/properties"/>
    <ds:schemaRef ds:uri="70d50349-20d3-4041-a79e-89795149b1ed"/>
    <ds:schemaRef ds:uri="http://purl.org/dc/terms/"/>
    <ds:schemaRef ds:uri="http://schemas.microsoft.com/office/2006/documentManagement/types"/>
    <ds:schemaRef ds:uri="http://schemas.openxmlformats.org/package/2006/metadata/core-properties"/>
    <ds:schemaRef ds:uri="b619979b-b4ec-4440-a3e7-1bb0d8021a02"/>
    <ds:schemaRef ds:uri="http://www.w3.org/XML/1998/namespace"/>
  </ds:schemaRefs>
</ds:datastoreItem>
</file>

<file path=customXml/itemProps2.xml><?xml version="1.0" encoding="utf-8"?>
<ds:datastoreItem xmlns:ds="http://schemas.openxmlformats.org/officeDocument/2006/customXml" ds:itemID="{81B1E1C5-EB54-4F20-9703-552D8BA45845}">
  <ds:schemaRefs>
    <ds:schemaRef ds:uri="http://schemas.microsoft.com/sharepoint/v3/contenttype/forms"/>
  </ds:schemaRefs>
</ds:datastoreItem>
</file>

<file path=customXml/itemProps3.xml><?xml version="1.0" encoding="utf-8"?>
<ds:datastoreItem xmlns:ds="http://schemas.openxmlformats.org/officeDocument/2006/customXml" ds:itemID="{8FB8338E-CCF8-4C07-A104-40F4A40B21C1}"/>
</file>

<file path=docMetadata/LabelInfo.xml><?xml version="1.0" encoding="utf-8"?>
<clbl:labelList xmlns:clbl="http://schemas.microsoft.com/office/2020/mipLabelMetadata">
  <clbl:label id="{034a106e-6316-442c-ad35-738afd673d2b}" enabled="1" method="Standar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21</vt:i4>
      </vt:variant>
    </vt:vector>
  </HeadingPairs>
  <TitlesOfParts>
    <vt:vector size="32" baseType="lpstr">
      <vt:lpstr>1. Cover</vt:lpstr>
      <vt:lpstr>2. Instructions</vt:lpstr>
      <vt:lpstr>3.1 Narrative-Base</vt:lpstr>
      <vt:lpstr>3.2 Narrative-One-Time</vt:lpstr>
      <vt:lpstr>4.1 Base Funding</vt:lpstr>
      <vt:lpstr>4.2 One-Time Funding</vt:lpstr>
      <vt:lpstr>4.3 Variance Explanation</vt:lpstr>
      <vt:lpstr>4.4 Summary by Funding Source</vt:lpstr>
      <vt:lpstr>5. Attestation by Domain</vt:lpstr>
      <vt:lpstr>6. Certification by the Board</vt:lpstr>
      <vt:lpstr>Info</vt:lpstr>
      <vt:lpstr>'1. Cover'!Print_Area</vt:lpstr>
      <vt:lpstr>'2. Instructions'!Print_Area</vt:lpstr>
      <vt:lpstr>'3.1 Narrative-Base'!Print_Area</vt:lpstr>
      <vt:lpstr>'3.2 Narrative-One-Time'!Print_Area</vt:lpstr>
      <vt:lpstr>'4.1 Base Funding'!Print_Area</vt:lpstr>
      <vt:lpstr>'4.2 One-Time Funding'!Print_Area</vt:lpstr>
      <vt:lpstr>'4.3 Variance Explanation'!Print_Area</vt:lpstr>
      <vt:lpstr>'4.4 Summary by Funding Source'!Print_Area</vt:lpstr>
      <vt:lpstr>'5. Attestation by Domain'!Print_Area</vt:lpstr>
      <vt:lpstr>'6. Certification by the Board'!Print_Area</vt:lpstr>
      <vt:lpstr>'1. Cover'!Print_Titles</vt:lpstr>
      <vt:lpstr>'2. Instructions'!Print_Titles</vt:lpstr>
      <vt:lpstr>'3.1 Narrative-Base'!Print_Titles</vt:lpstr>
      <vt:lpstr>'3.2 Narrative-One-Time'!Print_Titles</vt:lpstr>
      <vt:lpstr>'4.1 Base Funding'!Print_Titles</vt:lpstr>
      <vt:lpstr>'4.2 One-Time Funding'!Print_Titles</vt:lpstr>
      <vt:lpstr>'4.3 Variance Explanation'!Print_Titles</vt:lpstr>
      <vt:lpstr>'4.4 Summary by Funding Source'!Print_Titles</vt:lpstr>
      <vt:lpstr>'5. Attestation by Domain'!Print_Titles</vt:lpstr>
      <vt:lpstr>'6. Certification by the Board'!Print_Titles</vt:lpstr>
      <vt:lpstr>Quarter</vt:lpstr>
    </vt:vector>
  </TitlesOfParts>
  <Manager/>
  <Company>MGS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Parvin, Hassan (MOHLTC)</dc:creator>
  <cp:keywords/>
  <dc:description/>
  <cp:lastModifiedBy>Stephanie Egelton</cp:lastModifiedBy>
  <cp:revision/>
  <dcterms:created xsi:type="dcterms:W3CDTF">2014-11-07T15:22:16Z</dcterms:created>
  <dcterms:modified xsi:type="dcterms:W3CDTF">2025-07-16T18:21:56Z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0x010100967DC34710C7E84CAB587E27C28E9808</vt:lpwstr>
  </property>
  <property fmtid="{D5CDD505-2E9C-101B-9397-08002B2CF9AE}" pid="3" name="MSIP_Label_034a106e-6316-442c-ad35-738afd673d2b_Enabled">
    <vt:lpwstr>true</vt:lpwstr>
  </property>
  <property fmtid="{D5CDD505-2E9C-101B-9397-08002B2CF9AE}" pid="4" name="MSIP_Label_034a106e-6316-442c-ad35-738afd673d2b_SetDate">
    <vt:lpwstr>2022-06-28T14:32:33Z</vt:lpwstr>
  </property>
  <property fmtid="{D5CDD505-2E9C-101B-9397-08002B2CF9AE}" pid="5" name="MSIP_Label_034a106e-6316-442c-ad35-738afd673d2b_Method">
    <vt:lpwstr>Standard</vt:lpwstr>
  </property>
  <property fmtid="{D5CDD505-2E9C-101B-9397-08002B2CF9AE}" pid="6" name="MSIP_Label_034a106e-6316-442c-ad35-738afd673d2b_Name">
    <vt:lpwstr>034a106e-6316-442c-ad35-738afd673d2b</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ContentBits">
    <vt:lpwstr>0</vt:lpwstr>
  </property>
</Properties>
</file>